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cctg\Debt\Texas Comptroller\"/>
    </mc:Choice>
  </mc:AlternateContent>
  <bookViews>
    <workbookView xWindow="0" yWindow="0" windowWidth="25200" windowHeight="12570" tabRatio="814" activeTab="3"/>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Obligations'!$A$1:$S$35</definedName>
    <definedName name="_xlnm.Print_Area" localSheetId="6">'5 - Optional Reporting'!$A$1:$D$29</definedName>
    <definedName name="_xlnm.Print_Titles" localSheetId="2">'2 - Individual Debt Obligations'!$A:$A</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E32" i="3" l="1"/>
  <c r="B10" i="4" l="1"/>
  <c r="J43" i="3"/>
  <c r="J42" i="3"/>
  <c r="J41" i="3"/>
  <c r="J40" i="3"/>
  <c r="J39" i="3"/>
  <c r="J38" i="3"/>
  <c r="J37" i="3"/>
  <c r="J36" i="3"/>
  <c r="J35" i="3"/>
  <c r="I34" i="3"/>
  <c r="E34" i="3"/>
  <c r="I33" i="3"/>
  <c r="E33" i="3"/>
  <c r="I32" i="3"/>
  <c r="J31" i="3"/>
  <c r="I31" i="3"/>
  <c r="E31" i="3"/>
  <c r="I30" i="3"/>
  <c r="J30" i="3" s="1"/>
  <c r="E30" i="3"/>
  <c r="I29" i="3"/>
  <c r="J29" i="3" s="1"/>
  <c r="J27" i="3" l="1"/>
  <c r="I27" i="3" s="1"/>
  <c r="I28" i="3"/>
  <c r="I26" i="3"/>
  <c r="I24" i="3"/>
  <c r="I20" i="3"/>
  <c r="I17" i="3"/>
  <c r="I21" i="3"/>
  <c r="I22" i="3"/>
  <c r="J28" i="3" l="1"/>
  <c r="J25" i="3"/>
  <c r="H23" i="3"/>
  <c r="I23" i="3" s="1"/>
  <c r="I19" i="3" l="1"/>
  <c r="B15" i="4" l="1"/>
  <c r="B22" i="4" s="1"/>
  <c r="B17" i="4"/>
  <c r="B24" i="4" s="1"/>
  <c r="B16" i="4"/>
  <c r="B23" i="4" s="1"/>
  <c r="B11" i="4"/>
  <c r="B12" i="4" l="1"/>
  <c r="B9" i="1" l="1"/>
  <c r="J111" i="3" l="1"/>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B4" i="4" l="1"/>
  <c r="B3" i="4"/>
  <c r="J62" i="3" l="1"/>
  <c r="J61" i="3"/>
  <c r="J60" i="3"/>
  <c r="J59" i="3"/>
  <c r="J58" i="3"/>
  <c r="J57" i="3"/>
  <c r="J56" i="3"/>
  <c r="J55" i="3"/>
  <c r="J54" i="3"/>
  <c r="J53" i="3"/>
  <c r="J52" i="3"/>
  <c r="J51" i="3"/>
  <c r="J50" i="3"/>
  <c r="J49" i="3"/>
  <c r="J48" i="3"/>
  <c r="J47" i="3"/>
  <c r="J46" i="3"/>
  <c r="J45" i="3"/>
  <c r="J44" i="3"/>
  <c r="J18" i="3"/>
  <c r="J16" i="3"/>
  <c r="J15" i="3"/>
  <c r="J14" i="3"/>
  <c r="J13" i="3"/>
  <c r="J12" i="3"/>
  <c r="J11" i="3"/>
  <c r="J10" i="3"/>
  <c r="B4" i="3"/>
  <c r="B3" i="3"/>
  <c r="C3" i="2" l="1"/>
  <c r="C4" i="2" s="1"/>
  <c r="C5" i="2" s="1"/>
  <c r="C6" i="2" s="1"/>
</calcChain>
</file>

<file path=xl/sharedStrings.xml><?xml version="1.0" encoding="utf-8"?>
<sst xmlns="http://schemas.openxmlformats.org/spreadsheetml/2006/main" count="660" uniqueCount="373">
  <si>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</si>
  <si>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</si>
  <si>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</si>
  <si>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</si>
  <si>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</si>
  <si>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</si>
  <si>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</si>
  <si>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</si>
  <si>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</si>
  <si>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</si>
  <si>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</si>
  <si>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</si>
  <si>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</si>
  <si>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</si>
  <si>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</si>
  <si>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</si>
  <si>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</si>
  <si>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</si>
  <si>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</si>
  <si>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</si>
  <si>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</si>
  <si>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</si>
  <si>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</si>
  <si>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</si>
  <si>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</si>
  <si>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</si>
  <si>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</si>
  <si>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</si>
  <si>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</si>
  <si>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</si>
  <si>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</si>
  <si>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</si>
  <si>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</si>
  <si>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</si>
  <si>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</si>
  <si>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</si>
  <si>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</si>
  <si>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</si>
  <si>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</si>
  <si>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</si>
  <si>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</si>
  <si>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</si>
  <si>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</si>
  <si>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</si>
  <si>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</si>
  <si>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</si>
  <si>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</si>
  <si>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</si>
  <si>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</si>
  <si>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</si>
  <si>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</si>
  <si>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</si>
  <si>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</si>
  <si>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</si>
  <si>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</si>
  <si>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</si>
  <si>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</si>
  <si>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</si>
  <si>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</si>
  <si>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</si>
  <si>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</si>
  <si>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</si>
  <si>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</si>
  <si>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</si>
  <si>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</si>
  <si>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</si>
  <si>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</si>
  <si>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</si>
  <si>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</si>
  <si>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</si>
  <si>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</si>
  <si>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</si>
  <si>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</si>
  <si>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</si>
  <si>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</si>
  <si>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</si>
  <si>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</si>
  <si>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</si>
  <si>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</si>
  <si>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</si>
  <si>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</si>
  <si>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</si>
  <si>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</si>
  <si>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</si>
  <si>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</si>
  <si>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</si>
  <si>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</si>
  <si>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</si>
  <si>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</si>
  <si>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</si>
  <si>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</si>
  <si>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</si>
  <si>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</si>
  <si>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</si>
  <si>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</si>
  <si>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</si>
  <si>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</si>
  <si>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</si>
  <si>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</si>
  <si>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</si>
  <si>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</si>
  <si>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</si>
  <si>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</si>
  <si>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</si>
  <si>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</si>
  <si>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</si>
  <si>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</si>
  <si>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</si>
  <si>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</si>
  <si>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</si>
  <si>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</si>
  <si>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</si>
  <si>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</si>
  <si>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</si>
  <si>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</si>
  <si>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</si>
  <si>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</si>
  <si>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</si>
  <si>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</si>
  <si>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</si>
  <si>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</si>
  <si>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</si>
  <si>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</si>
  <si>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</si>
  <si>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</si>
  <si>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</si>
  <si>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</si>
  <si>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</si>
  <si>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</si>
  <si>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</si>
  <si>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</si>
  <si>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</si>
  <si>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</si>
  <si>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</si>
  <si>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</si>
  <si>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</si>
  <si>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</si>
  <si>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</si>
  <si>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</si>
  <si>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</si>
  <si>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</si>
  <si>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</si>
  <si>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</si>
  <si>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</si>
  <si>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</si>
  <si>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</si>
  <si>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</si>
  <si>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</si>
  <si>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</si>
  <si>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</si>
  <si>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</si>
  <si>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</si>
  <si>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</si>
  <si>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</si>
  <si>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</si>
  <si>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</si>
  <si>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</si>
  <si>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</si>
  <si>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</si>
  <si>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</si>
  <si>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</si>
  <si>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</si>
  <si>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</si>
  <si>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</si>
  <si>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</si>
  <si>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</si>
  <si>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</si>
  <si>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</si>
  <si>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</si>
  <si>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</si>
  <si>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</si>
  <si>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</si>
  <si>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</si>
  <si>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</si>
  <si>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</si>
  <si>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</si>
  <si>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</si>
  <si>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</si>
  <si>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</si>
  <si>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</si>
  <si>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</si>
  <si>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</si>
  <si>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</si>
  <si>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</si>
  <si>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</si>
  <si>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</si>
  <si>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</si>
  <si>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</si>
  <si>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</si>
  <si>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</si>
  <si>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</si>
  <si>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</si>
  <si>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</si>
  <si>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</si>
  <si>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</si>
  <si>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</si>
  <si>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</si>
  <si>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</si>
  <si>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</si>
  <si>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</si>
  <si>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</si>
  <si>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</si>
  <si>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</si>
  <si>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</si>
  <si>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</si>
  <si>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</si>
  <si>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</si>
  <si>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</si>
  <si>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</si>
  <si>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</si>
  <si>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</si>
  <si>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</si>
  <si>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</si>
  <si>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</si>
  <si>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</si>
  <si>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</si>
  <si>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</si>
  <si>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</si>
  <si>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</si>
  <si>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</si>
  <si>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</si>
  <si>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</si>
  <si>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</si>
  <si>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</si>
  <si>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</si>
  <si>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</si>
  <si>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</si>
  <si>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</si>
  <si>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</si>
  <si>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</si>
  <si>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</si>
  <si>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</si>
  <si>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</si>
  <si>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</si>
  <si>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</si>
  <si>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</si>
  <si>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</si>
  <si>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</si>
  <si>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</si>
  <si>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</si>
  <si>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</si>
  <si>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</si>
  <si>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</si>
  <si>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</si>
  <si>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</si>
  <si>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</si>
  <si>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</si>
  <si>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</si>
  <si>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</si>
  <si>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</si>
  <si>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</si>
  <si>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</si>
  <si>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</si>
  <si>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</si>
  <si>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</si>
  <si>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</si>
  <si>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</si>
  <si>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</si>
  <si>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</si>
  <si>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</si>
  <si>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</si>
  <si>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</si>
  <si>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</si>
  <si>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</si>
  <si>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</si>
  <si>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</si>
  <si>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</si>
  <si>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</si>
  <si>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</si>
  <si>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</si>
  <si>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</si>
  <si>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</si>
  <si>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</si>
  <si>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</si>
  <si>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</si>
  <si>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</si>
  <si>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</si>
  <si>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</si>
  <si>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</si>
  <si>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</si>
  <si>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</si>
  <si>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</si>
  <si>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</si>
  <si>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</si>
  <si>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</si>
  <si>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</si>
  <si>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</si>
  <si>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</si>
  <si>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</si>
  <si>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</si>
  <si>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</si>
  <si>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</si>
  <si>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</si>
  <si>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</si>
  <si>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</si>
  <si>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</si>
  <si>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</si>
  <si>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</si>
  <si>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</si>
  <si>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City of Bryan, Texas</t>
  </si>
  <si>
    <t>www.bryantx.gov</t>
  </si>
  <si>
    <t>979-209-5080</t>
  </si>
  <si>
    <t>Alicia Kenney</t>
  </si>
  <si>
    <t>General Accountant</t>
  </si>
  <si>
    <t>akenney@bryantx.gov</t>
  </si>
  <si>
    <t>300 S. Texas Ave.</t>
  </si>
  <si>
    <t>Bryan</t>
  </si>
  <si>
    <t>Brazos</t>
  </si>
  <si>
    <t>P.O. Box 1000</t>
  </si>
  <si>
    <t>General Obligation Refunding, Series 2010</t>
  </si>
  <si>
    <t>General Obligation Refunding, Series 2013</t>
  </si>
  <si>
    <t>General Obligation Refunding, Series 2014</t>
  </si>
  <si>
    <t>General Obligation Refunding, Series 2015</t>
  </si>
  <si>
    <t>General Obligation Refunding, Series 2016</t>
  </si>
  <si>
    <t>Water Revenue, Series 2010A</t>
  </si>
  <si>
    <t>Sewer System Revenue, Series 2011</t>
  </si>
  <si>
    <t>Electric System Revenue City, Series 2010</t>
  </si>
  <si>
    <t>Electric System Revenue Rural, Series 2011</t>
  </si>
  <si>
    <t>Electric System Revenue City, Series 2012</t>
  </si>
  <si>
    <t>Electric System Revenue City, Series 2016</t>
  </si>
  <si>
    <t>Electric System Revenue Rural, Series 2016</t>
  </si>
  <si>
    <t>Sewer System Revenue, Series 2009B</t>
  </si>
  <si>
    <t>Bryan Texas Utilities</t>
  </si>
  <si>
    <t>Water &amp; Wastewater</t>
  </si>
  <si>
    <t>Wastewater</t>
  </si>
  <si>
    <t>Water</t>
  </si>
  <si>
    <t>U.S. Census Bureau and www.factfinder2.census.gov</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</si>
  <si>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</si>
  <si>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Proceeds from the sale of the Certificates will be used to pay contractual obligations incurred for (i) constructing, improving, renovating, extending, expanding and developing streets, including drainage, traffic signalization, lighting, sidewalks, soundwalls and landscaping, and acquiring right-of-way related thereto,  (ii) restoring historic structures, (iii)acquiring, purchasing, constructing, improving, renovating, enlarging, and equipping property, buildings, structures, facilities, and related infrastructure for a solid waste disposal system, and (iv) professional services, including legal, fiscal, engineering and design fees, and costs of issuance.</t>
  </si>
  <si>
    <t>Certificate of Obligation-Combination Tax 
&amp; Revenue, Series 2008</t>
  </si>
  <si>
    <t>Certificate of Obligation-Combination Tax 
&amp; Revenue, Series 2009</t>
  </si>
  <si>
    <t>Certificate of Obligation-Combination Tax 
&amp; Revenue, Series 2010</t>
  </si>
  <si>
    <t>Certificate of Obligation-Combination Tax 
&amp; Revenue, Series 2013</t>
  </si>
  <si>
    <t>Certificate of Obligation-Combination Tax 
&amp; Revenue, Series 2016</t>
  </si>
  <si>
    <t>Water and Sewer System Revenue, 
Series 2009A</t>
  </si>
  <si>
    <t>Certificate of Obligation-Combination Tax 
&amp; Revenue, Series 2014</t>
  </si>
  <si>
    <t>Certificate of Obligation-Combination Tax 
&amp; Revenue Refunding, Series 2011, CTRR</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</si>
  <si>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</si>
  <si>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Proceeds from the sale of the Certificates will be used to pay contractual obligations incurred for (i) constructing, improving, renovating, extending, expanding and developing streets, including drainage, traffic signalization, lighting, sidewalks, and landscaping; (ii) equipping a municipal golf course; and (iii) professional services, including legal, fiscal, engineering and design fees, and costs of issuance.</t>
  </si>
  <si>
    <t xml:space="preserve">Proceeds from the sale of the Bonds will be used for the acquisition, equipment, improvement and expansion of the System and to pay the costs associated with the issuance of the Bonds. </t>
  </si>
  <si>
    <t>The Bonds are being issued for the purpose financing improvements and extensions to the Waterworks and Sewer System and paymg the costs of issuing the Bonds.</t>
  </si>
  <si>
    <t>Partial Bryan Texas 
Utilities</t>
  </si>
  <si>
    <t>Proceeds from the sale of the Bonds will be used for the acquisition, construction, replacement and repair of substations, feeders and other distribution improvements to the City's rural electric system.</t>
  </si>
  <si>
    <t>Proceeds from the sale of the Bonds will be used (i) to refund certain contractual obligations of the City incurred pursuant to a power sales contract between the City and the Texas Municipal Power Agency, (ii) to fund a reserve fund, and (iii) to pay the costs associated with the issuance of the Bonds.</t>
  </si>
  <si>
    <t>Proceeds from the sale of the Bonds will be used for (i) transmission system improvements, (ii) the acquisition and installation of automated metering, (iii) refunding portions of oustanding bonds for debt service savings, (iv) funding a reserve fund, and (v) to pay the costs of issuance.</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</si>
  <si>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</si>
  <si>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</si>
  <si>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Proceeds from the sale of the Bonds will be used to refund a portion of the City’s outstanding general obligation debt and to pay certain costs of issuance of the Bonds. (Refunded Obligations include: 1998 CO's &amp; 2001A Water &amp; Wastewater CO's)</t>
  </si>
  <si>
    <t>Proceeds from the sale of the Bonds will be used to refund a portion of the City's outstanding System debt and to pay certain costs of issuance of the Bonds. (Refunded Obligations are 2001 Water &amp; Wastewater Revenue Bonds)</t>
  </si>
  <si>
    <t>Proceeds from the sale of the Bonds will be used (i) to construct, improve, repair, renovate, enlarge, extend and equip the Waterworks and Sewer System and (ii) to pay the costs of issuing of the Bonds.</t>
  </si>
  <si>
    <t>The Bonds are being issued for the purpose of (i) constructing, improving, repairing, renovating, enlarging, extending and equipping the Waterworks an Sewer System and (ii) paying the costs of issuing the Bonds.</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</si>
  <si>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</si>
  <si>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</si>
  <si>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</si>
  <si>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Proceeds from the sale of the Certificates will be used to pay contractual obligations of the City incurred for (i) constructing street imrpovements, including traffic signalization, lighting, drainage facilities, sidewalks and landscaping associated therewith, (ii) constructing, improving and equipping fire fighting facilities, including the acquisition of sites therefor, (iii) constructing imrovements to driveway and parking facilities for the City's warehouse facility and (iv) professional services rendered in connection with the acquisition, construction and financing of the foregoing projects.</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</si>
  <si>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</si>
  <si>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Authorized but Unissued</t>
  </si>
  <si>
    <t>Streets</t>
  </si>
  <si>
    <t>Parks</t>
  </si>
  <si>
    <t>Sanitary Landfill</t>
  </si>
  <si>
    <t>Railroad Grade Separation</t>
  </si>
  <si>
    <t>Authorized but Unissued - $8,225,000</t>
  </si>
  <si>
    <t>Authorized but Unissued - $1,775,000</t>
  </si>
  <si>
    <t>Authorized but Unissued - $2,850,000</t>
  </si>
  <si>
    <t>Authorized but Unissued - $200,000</t>
  </si>
  <si>
    <t>Authorized but Unissued - 1984</t>
  </si>
  <si>
    <t>Water and Sewer System Revenue, 
Series 2016A</t>
  </si>
  <si>
    <t>Water and Sewer System Revenue, 
Series 2016B</t>
  </si>
  <si>
    <t>Water and Sewer System Revenue, 
Series 2017</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</si>
  <si>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</si>
  <si>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</si>
  <si>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Electric System Revenue City, Series 2017</t>
  </si>
  <si>
    <t>Proceeds from the sale of the Bonds will be used (i) to refund portions of the City's outstanding bonds for debt service savings, (ii) to purchase a surety bond to fund the reserve fund requirement for the Bonds, and (iii) for paying the costs of issuing the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</si>
</sst>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2">
    <dxf>
      <fill>
        <patternFill patternType="none">
          <bgColor auto="1"/>
        </patternFill>
      </fill>
    </dxf>
    <dxf>
      <fill>
        <patternFill patternType="none">
          <bgColor auto="1"/>
        </patternFill>
      </fill>
    </dxf>
    <dxf>
      <fill>
        <patternFill>
          <bgColor theme="1"/>
        </patternFill>
      </fill>
    </dxf>
    <dxf>
      <fill>
        <patternFill>
          <bgColor theme="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9" sqref="B9"/>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2017</v>
      </c>
    </row>
    <row r="8" spans="1:2" x14ac:dyDescent="0.25">
      <c r="A8" s="14" t="s">
        <v>240</v>
      </c>
      <c r="B8" s="78">
        <v>42644</v>
      </c>
    </row>
    <row r="9" spans="1:2" x14ac:dyDescent="0.25">
      <c r="A9" s="14" t="s">
        <v>14</v>
      </c>
      <c r="B9" s="72">
        <f>IF(ISBLANK(B8),"",DATE(YEAR(B8)+1,MONTH(B8),DAY(B8)-1))</f>
        <v>43008</v>
      </c>
    </row>
    <row r="10" spans="1:2" x14ac:dyDescent="0.25">
      <c r="A10" s="14" t="s">
        <v>21</v>
      </c>
      <c r="B10" s="78" t="s">
        <v>300</v>
      </c>
    </row>
    <row r="11" spans="1:2" x14ac:dyDescent="0.25">
      <c r="A11" s="14" t="s">
        <v>241</v>
      </c>
      <c r="B11" s="79" t="s">
        <v>301</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301</v>
      </c>
    </row>
    <row r="19" spans="1:2" x14ac:dyDescent="0.25">
      <c r="A19" s="18" t="s">
        <v>4</v>
      </c>
      <c r="B19" s="76" t="s">
        <v>304</v>
      </c>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77803</v>
      </c>
    </row>
    <row r="24" spans="1:2" x14ac:dyDescent="0.25">
      <c r="A24" s="18" t="s">
        <v>249</v>
      </c>
      <c r="B24" s="76" t="s">
        <v>307</v>
      </c>
    </row>
    <row r="25" spans="1:2" x14ac:dyDescent="0.25">
      <c r="A25" s="18" t="s">
        <v>280</v>
      </c>
      <c r="B25" s="76" t="s">
        <v>13</v>
      </c>
    </row>
    <row r="26" spans="1:2" x14ac:dyDescent="0.25">
      <c r="A26" s="18" t="s">
        <v>6</v>
      </c>
      <c r="B26" s="76" t="s">
        <v>308</v>
      </c>
    </row>
    <row r="27" spans="1:2" x14ac:dyDescent="0.25">
      <c r="A27" s="18" t="s">
        <v>7</v>
      </c>
      <c r="B27" s="76"/>
    </row>
    <row r="28" spans="1:2" x14ac:dyDescent="0.25">
      <c r="A28" s="18" t="s">
        <v>8</v>
      </c>
      <c r="B28" s="76" t="s">
        <v>306</v>
      </c>
    </row>
    <row r="29" spans="1:2" x14ac:dyDescent="0.25">
      <c r="A29" s="18" t="s">
        <v>9</v>
      </c>
      <c r="B29" s="76">
        <v>77805</v>
      </c>
    </row>
    <row r="30" spans="1:2" x14ac:dyDescent="0.25">
      <c r="A30" s="18" t="s">
        <v>10</v>
      </c>
      <c r="B30" s="76" t="s">
        <v>307</v>
      </c>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1" priority="5">
      <formula>$B$25="Yes"</formula>
    </cfRule>
  </conditionalFormatting>
  <conditionalFormatting sqref="B6">
    <cfRule type="expression" dxfId="10" priority="3">
      <formula>$B$5="Other"</formula>
    </cfRule>
    <cfRule type="expression" dxfId="9" priority="4">
      <formula>$B$5="(select)"</formula>
    </cfRule>
  </conditionalFormatting>
  <conditionalFormatting sqref="B9">
    <cfRule type="expression" dxfId="8" priority="1">
      <formula>$B$8=""</formula>
    </cfRule>
    <cfRule type="cellIs" dxfId="7"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scale="7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30053"/>
  <sheetViews>
    <sheetView zoomScale="70" zoomScaleNormal="70" workbookViewId="0">
      <pane xSplit="2" ySplit="9" topLeftCell="C31" activePane="bottomRight" state="frozen"/>
      <selection pane="topRight" activeCell="C1" sqref="C1"/>
      <selection pane="bottomLeft" activeCell="A10" sqref="A10"/>
      <selection pane="bottomRight" activeCell="E33" sqref="E33"/>
    </sheetView>
  </sheetViews>
  <sheetFormatPr defaultColWidth="0" defaultRowHeight="15.75" zeroHeight="1" x14ac:dyDescent="0.25"/>
  <cols>
    <col min="1" max="1" width="44" style="1" customWidth="1"/>
    <col min="2" max="2" width="25.28515625" style="1" customWidth="1"/>
    <col min="3" max="3" width="18.85546875" style="5" bestFit="1" customWidth="1"/>
    <col min="4" max="4" width="24.7109375" style="5" bestFit="1" customWidth="1"/>
    <col min="5" max="5" width="24.28515625" style="5" customWidth="1"/>
    <col min="6" max="6" width="18.5703125" style="6" bestFit="1" customWidth="1"/>
    <col min="7" max="7" width="14.28515625" style="1" customWidth="1"/>
    <col min="8" max="8" width="15.85546875" style="5" customWidth="1"/>
    <col min="9" max="9" width="17.85546875" style="5" customWidth="1"/>
    <col min="10" max="10" width="16.7109375" style="5" customWidth="1"/>
    <col min="11" max="11" width="79.85546875" style="7" customWidth="1"/>
    <col min="12" max="12" width="22.7109375" style="1" customWidth="1"/>
    <col min="13" max="16" width="10.7109375" style="1" customWidth="1"/>
    <col min="17" max="17" width="13.28515625" style="1" customWidth="1"/>
    <col min="18" max="18" width="23.7109375" style="1" customWidth="1"/>
    <col min="19" max="19" width="43"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Bryan,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2017</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95.25" customHeight="1"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ht="47.25" x14ac:dyDescent="0.25">
      <c r="A10" s="81" t="s">
        <v>309</v>
      </c>
      <c r="B10" s="82"/>
      <c r="C10" s="83">
        <v>10635000</v>
      </c>
      <c r="D10" s="83">
        <v>4385000</v>
      </c>
      <c r="E10" s="84">
        <v>4828000</v>
      </c>
      <c r="F10" s="85">
        <v>44423</v>
      </c>
      <c r="G10" s="82" t="s">
        <v>12</v>
      </c>
      <c r="H10" s="84">
        <v>11011119.4</v>
      </c>
      <c r="I10" s="84">
        <v>11011119.4</v>
      </c>
      <c r="J10" s="84">
        <f>H10-I10</f>
        <v>0</v>
      </c>
      <c r="K10" s="82" t="s">
        <v>347</v>
      </c>
      <c r="L10" s="82" t="s">
        <v>12</v>
      </c>
      <c r="M10" s="81" t="s">
        <v>45</v>
      </c>
      <c r="N10" s="81" t="s">
        <v>44</v>
      </c>
      <c r="O10" s="82" t="s">
        <v>77</v>
      </c>
      <c r="P10" s="82" t="s">
        <v>77</v>
      </c>
      <c r="Q10" s="82"/>
      <c r="R10" s="86"/>
      <c r="S10" s="86"/>
    </row>
    <row r="11" spans="1:19" s="3" customFormat="1" ht="78.75" x14ac:dyDescent="0.25">
      <c r="A11" s="86" t="s">
        <v>310</v>
      </c>
      <c r="B11" s="86"/>
      <c r="C11" s="83">
        <v>27685000</v>
      </c>
      <c r="D11" s="83">
        <v>19530000</v>
      </c>
      <c r="E11" s="84">
        <v>22115125</v>
      </c>
      <c r="F11" s="87">
        <v>46249</v>
      </c>
      <c r="G11" s="82" t="s">
        <v>12</v>
      </c>
      <c r="H11" s="84">
        <v>27811772.399999999</v>
      </c>
      <c r="I11" s="84">
        <v>27811772.399999999</v>
      </c>
      <c r="J11" s="84">
        <f t="shared" ref="J11:J62" si="0">H11-I11</f>
        <v>0</v>
      </c>
      <c r="K11" s="88" t="s">
        <v>355</v>
      </c>
      <c r="L11" s="82" t="s">
        <v>12</v>
      </c>
      <c r="M11" s="81" t="s">
        <v>77</v>
      </c>
      <c r="N11" s="81" t="s">
        <v>44</v>
      </c>
      <c r="O11" s="82" t="s">
        <v>77</v>
      </c>
      <c r="P11" s="82" t="s">
        <v>77</v>
      </c>
      <c r="Q11" s="82"/>
      <c r="R11" s="86"/>
      <c r="S11" s="86"/>
    </row>
    <row r="12" spans="1:19" s="3" customFormat="1" ht="63" x14ac:dyDescent="0.25">
      <c r="A12" s="86" t="s">
        <v>311</v>
      </c>
      <c r="B12" s="86"/>
      <c r="C12" s="83">
        <v>9245000</v>
      </c>
      <c r="D12" s="83">
        <v>7515000</v>
      </c>
      <c r="E12" s="84">
        <v>9058055</v>
      </c>
      <c r="F12" s="87">
        <v>48075</v>
      </c>
      <c r="G12" s="82" t="s">
        <v>12</v>
      </c>
      <c r="H12" s="84">
        <v>9322079.9100000001</v>
      </c>
      <c r="I12" s="84">
        <v>9322079.9100000001</v>
      </c>
      <c r="J12" s="84">
        <f t="shared" si="0"/>
        <v>0</v>
      </c>
      <c r="K12" s="88" t="s">
        <v>351</v>
      </c>
      <c r="L12" s="82" t="s">
        <v>12</v>
      </c>
      <c r="M12" s="81" t="s">
        <v>77</v>
      </c>
      <c r="N12" s="81" t="s">
        <v>44</v>
      </c>
      <c r="O12" s="82" t="s">
        <v>77</v>
      </c>
      <c r="P12" s="82" t="s">
        <v>77</v>
      </c>
      <c r="Q12" s="82"/>
      <c r="R12" s="86"/>
      <c r="S12" s="86"/>
    </row>
    <row r="13" spans="1:19" s="3" customFormat="1" ht="63" x14ac:dyDescent="0.25">
      <c r="A13" s="86" t="s">
        <v>312</v>
      </c>
      <c r="B13" s="86"/>
      <c r="C13" s="83">
        <v>19480000</v>
      </c>
      <c r="D13" s="83">
        <v>15040000</v>
      </c>
      <c r="E13" s="84">
        <v>17061625</v>
      </c>
      <c r="F13" s="87">
        <v>45884</v>
      </c>
      <c r="G13" s="82" t="s">
        <v>12</v>
      </c>
      <c r="H13" s="84">
        <v>20404064.510000002</v>
      </c>
      <c r="I13" s="84">
        <v>20404064.510000002</v>
      </c>
      <c r="J13" s="84">
        <f>H13-I13</f>
        <v>0</v>
      </c>
      <c r="K13" s="88" t="s">
        <v>352</v>
      </c>
      <c r="L13" s="82" t="s">
        <v>12</v>
      </c>
      <c r="M13" s="81" t="s">
        <v>77</v>
      </c>
      <c r="N13" s="81" t="s">
        <v>44</v>
      </c>
      <c r="O13" s="82" t="s">
        <v>77</v>
      </c>
      <c r="P13" s="82" t="s">
        <v>77</v>
      </c>
      <c r="Q13" s="82"/>
      <c r="R13" s="86"/>
      <c r="S13" s="86"/>
    </row>
    <row r="14" spans="1:19" s="3" customFormat="1" ht="47.25" x14ac:dyDescent="0.25">
      <c r="A14" s="86" t="s">
        <v>313</v>
      </c>
      <c r="B14" s="86"/>
      <c r="C14" s="83">
        <v>7755000</v>
      </c>
      <c r="D14" s="83">
        <v>7025000</v>
      </c>
      <c r="E14" s="84">
        <v>7886900</v>
      </c>
      <c r="F14" s="87">
        <v>46249</v>
      </c>
      <c r="G14" s="82" t="s">
        <v>12</v>
      </c>
      <c r="H14" s="84">
        <v>8127164.9800000004</v>
      </c>
      <c r="I14" s="84">
        <v>8127164.9800000004</v>
      </c>
      <c r="J14" s="84">
        <f>H14-I14</f>
        <v>0</v>
      </c>
      <c r="K14" s="88" t="s">
        <v>353</v>
      </c>
      <c r="L14" s="82" t="s">
        <v>12</v>
      </c>
      <c r="M14" s="81" t="s">
        <v>77</v>
      </c>
      <c r="N14" s="81" t="s">
        <v>44</v>
      </c>
      <c r="O14" s="82" t="s">
        <v>77</v>
      </c>
      <c r="P14" s="82" t="s">
        <v>77</v>
      </c>
      <c r="Q14" s="82"/>
      <c r="R14" s="86"/>
      <c r="S14" s="86"/>
    </row>
    <row r="15" spans="1:19" s="3" customFormat="1" ht="110.25" x14ac:dyDescent="0.25">
      <c r="A15" s="88" t="s">
        <v>329</v>
      </c>
      <c r="B15" s="86"/>
      <c r="C15" s="83">
        <v>11090000</v>
      </c>
      <c r="D15" s="83">
        <v>6965000</v>
      </c>
      <c r="E15" s="84">
        <v>8994098</v>
      </c>
      <c r="F15" s="87">
        <v>46980</v>
      </c>
      <c r="G15" s="82" t="s">
        <v>12</v>
      </c>
      <c r="H15" s="84">
        <v>11137701.17</v>
      </c>
      <c r="I15" s="84">
        <v>11137701.17</v>
      </c>
      <c r="J15" s="84">
        <f t="shared" si="0"/>
        <v>0</v>
      </c>
      <c r="K15" s="88" t="s">
        <v>354</v>
      </c>
      <c r="L15" s="82" t="s">
        <v>12</v>
      </c>
      <c r="M15" s="81" t="s">
        <v>39</v>
      </c>
      <c r="N15" s="81" t="s">
        <v>40</v>
      </c>
      <c r="O15" s="82" t="s">
        <v>77</v>
      </c>
      <c r="P15" s="82" t="s">
        <v>77</v>
      </c>
      <c r="Q15" s="82"/>
      <c r="R15" s="86"/>
      <c r="S15" s="86"/>
    </row>
    <row r="16" spans="1:19" s="3" customFormat="1" ht="78.75" x14ac:dyDescent="0.25">
      <c r="A16" s="88" t="s">
        <v>330</v>
      </c>
      <c r="B16" s="86"/>
      <c r="C16" s="83">
        <v>8730000</v>
      </c>
      <c r="D16" s="83">
        <v>5625000</v>
      </c>
      <c r="E16" s="84">
        <v>7344213</v>
      </c>
      <c r="F16" s="87">
        <v>47345</v>
      </c>
      <c r="G16" s="82" t="s">
        <v>12</v>
      </c>
      <c r="H16" s="84">
        <v>8840228.2200000007</v>
      </c>
      <c r="I16" s="84">
        <v>8840228.2200000007</v>
      </c>
      <c r="J16" s="84">
        <f t="shared" si="0"/>
        <v>0</v>
      </c>
      <c r="K16" s="88" t="s">
        <v>338</v>
      </c>
      <c r="L16" s="82" t="s">
        <v>12</v>
      </c>
      <c r="M16" s="81" t="s">
        <v>45</v>
      </c>
      <c r="N16" s="81" t="s">
        <v>44</v>
      </c>
      <c r="O16" s="82" t="s">
        <v>77</v>
      </c>
      <c r="P16" s="82" t="s">
        <v>77</v>
      </c>
      <c r="Q16" s="82"/>
      <c r="R16" s="86"/>
      <c r="S16" s="86"/>
    </row>
    <row r="17" spans="1:19" s="3" customFormat="1" ht="126" x14ac:dyDescent="0.25">
      <c r="A17" s="88" t="s">
        <v>331</v>
      </c>
      <c r="B17" s="86"/>
      <c r="C17" s="83">
        <v>13790000</v>
      </c>
      <c r="D17" s="83">
        <v>9425000</v>
      </c>
      <c r="E17" s="84">
        <v>12317956</v>
      </c>
      <c r="F17" s="87">
        <v>47710</v>
      </c>
      <c r="G17" s="82" t="s">
        <v>12</v>
      </c>
      <c r="H17" s="84">
        <v>13968726.189999999</v>
      </c>
      <c r="I17" s="84">
        <f>H17</f>
        <v>13968726.189999999</v>
      </c>
      <c r="J17" s="84">
        <v>0</v>
      </c>
      <c r="K17" s="88" t="s">
        <v>328</v>
      </c>
      <c r="L17" s="82" t="s">
        <v>12</v>
      </c>
      <c r="M17" s="81" t="s">
        <v>45</v>
      </c>
      <c r="N17" s="81" t="s">
        <v>44</v>
      </c>
      <c r="O17" s="82" t="s">
        <v>77</v>
      </c>
      <c r="P17" s="82" t="s">
        <v>77</v>
      </c>
      <c r="Q17" s="82"/>
      <c r="R17" s="86"/>
      <c r="S17" s="86"/>
    </row>
    <row r="18" spans="1:19" s="3" customFormat="1" ht="47.25" x14ac:dyDescent="0.25">
      <c r="A18" s="88" t="s">
        <v>336</v>
      </c>
      <c r="B18" s="86" t="s">
        <v>323</v>
      </c>
      <c r="C18" s="83">
        <v>10785000</v>
      </c>
      <c r="D18" s="83">
        <v>4565000</v>
      </c>
      <c r="E18" s="84">
        <v>5058862</v>
      </c>
      <c r="F18" s="87">
        <v>44743</v>
      </c>
      <c r="G18" s="82" t="s">
        <v>12</v>
      </c>
      <c r="H18" s="84">
        <v>11387608.300000001</v>
      </c>
      <c r="I18" s="84">
        <v>11387608.300000001</v>
      </c>
      <c r="J18" s="84">
        <f t="shared" si="0"/>
        <v>0</v>
      </c>
      <c r="K18" s="88" t="s">
        <v>348</v>
      </c>
      <c r="L18" s="82" t="s">
        <v>12</v>
      </c>
      <c r="M18" s="81" t="s">
        <v>43</v>
      </c>
      <c r="N18" s="81" t="s">
        <v>44</v>
      </c>
      <c r="O18" s="82" t="s">
        <v>77</v>
      </c>
      <c r="P18" s="82" t="s">
        <v>77</v>
      </c>
      <c r="Q18" s="82"/>
      <c r="R18" s="86"/>
      <c r="S18" s="86"/>
    </row>
    <row r="19" spans="1:19" s="3" customFormat="1" ht="47.25" x14ac:dyDescent="0.25">
      <c r="A19" s="88" t="s">
        <v>332</v>
      </c>
      <c r="B19" s="86" t="s">
        <v>322</v>
      </c>
      <c r="C19" s="83">
        <v>5600000</v>
      </c>
      <c r="D19" s="83">
        <v>4725000</v>
      </c>
      <c r="E19" s="84">
        <v>6494036</v>
      </c>
      <c r="F19" s="87">
        <v>48806</v>
      </c>
      <c r="G19" s="82" t="s">
        <v>12</v>
      </c>
      <c r="H19" s="84">
        <v>5652871.0999999996</v>
      </c>
      <c r="I19" s="84">
        <f>H19-J19</f>
        <v>5652871.0999999996</v>
      </c>
      <c r="J19" s="84">
        <v>0</v>
      </c>
      <c r="K19" s="88" t="s">
        <v>342</v>
      </c>
      <c r="L19" s="82" t="s">
        <v>12</v>
      </c>
      <c r="M19" s="81" t="s">
        <v>77</v>
      </c>
      <c r="N19" s="81" t="s">
        <v>44</v>
      </c>
      <c r="O19" s="82" t="s">
        <v>77</v>
      </c>
      <c r="P19" s="82" t="s">
        <v>77</v>
      </c>
      <c r="Q19" s="82"/>
      <c r="R19" s="86"/>
      <c r="S19" s="86"/>
    </row>
    <row r="20" spans="1:19" s="3" customFormat="1" ht="126" x14ac:dyDescent="0.25">
      <c r="A20" s="88" t="s">
        <v>335</v>
      </c>
      <c r="B20" s="88" t="s">
        <v>341</v>
      </c>
      <c r="C20" s="83">
        <v>42615000</v>
      </c>
      <c r="D20" s="83">
        <v>38115000</v>
      </c>
      <c r="E20" s="84">
        <v>54400247</v>
      </c>
      <c r="F20" s="87">
        <v>50997</v>
      </c>
      <c r="G20" s="82" t="s">
        <v>12</v>
      </c>
      <c r="H20" s="84">
        <v>42683738.170000002</v>
      </c>
      <c r="I20" s="84">
        <f>H20</f>
        <v>42683738.170000002</v>
      </c>
      <c r="J20" s="84">
        <v>0</v>
      </c>
      <c r="K20" s="88" t="s">
        <v>327</v>
      </c>
      <c r="L20" s="82" t="s">
        <v>12</v>
      </c>
      <c r="M20" s="81" t="s">
        <v>77</v>
      </c>
      <c r="N20" s="81" t="s">
        <v>44</v>
      </c>
      <c r="O20" s="82" t="s">
        <v>77</v>
      </c>
      <c r="P20" s="82" t="s">
        <v>77</v>
      </c>
      <c r="Q20" s="82"/>
      <c r="R20" s="86"/>
      <c r="S20" s="86"/>
    </row>
    <row r="21" spans="1:19" s="3" customFormat="1" ht="126" x14ac:dyDescent="0.25">
      <c r="A21" s="88" t="s">
        <v>333</v>
      </c>
      <c r="B21" s="86"/>
      <c r="C21" s="83">
        <v>10435000</v>
      </c>
      <c r="D21" s="83">
        <v>9950000</v>
      </c>
      <c r="E21" s="84">
        <v>12870038</v>
      </c>
      <c r="F21" s="87">
        <v>49902</v>
      </c>
      <c r="G21" s="82" t="s">
        <v>12</v>
      </c>
      <c r="H21" s="84">
        <v>10919567.43</v>
      </c>
      <c r="I21" s="84">
        <f>+H21-J21</f>
        <v>6454204.4299999997</v>
      </c>
      <c r="J21" s="84">
        <v>4465363</v>
      </c>
      <c r="K21" s="88" t="s">
        <v>337</v>
      </c>
      <c r="L21" s="82" t="s">
        <v>12</v>
      </c>
      <c r="M21" s="81" t="s">
        <v>77</v>
      </c>
      <c r="N21" s="81" t="s">
        <v>44</v>
      </c>
      <c r="O21" s="82" t="s">
        <v>77</v>
      </c>
      <c r="P21" s="82" t="s">
        <v>77</v>
      </c>
      <c r="Q21" s="82"/>
      <c r="R21" s="86"/>
      <c r="S21" s="86"/>
    </row>
    <row r="22" spans="1:19" s="3" customFormat="1" ht="47.25" x14ac:dyDescent="0.25">
      <c r="A22" s="88" t="s">
        <v>334</v>
      </c>
      <c r="B22" s="86" t="s">
        <v>323</v>
      </c>
      <c r="C22" s="83">
        <v>5680000</v>
      </c>
      <c r="D22" s="83">
        <v>3885000</v>
      </c>
      <c r="E22" s="84">
        <v>5054100</v>
      </c>
      <c r="F22" s="87">
        <v>47300</v>
      </c>
      <c r="G22" s="82" t="s">
        <v>13</v>
      </c>
      <c r="H22" s="84">
        <v>5689564.6200000001</v>
      </c>
      <c r="I22" s="84">
        <f>H22</f>
        <v>5689564.6200000001</v>
      </c>
      <c r="J22" s="84">
        <v>0</v>
      </c>
      <c r="K22" s="88" t="s">
        <v>349</v>
      </c>
      <c r="L22" s="82" t="s">
        <v>12</v>
      </c>
      <c r="M22" s="81" t="s">
        <v>43</v>
      </c>
      <c r="N22" s="81" t="s">
        <v>40</v>
      </c>
      <c r="O22" s="82" t="s">
        <v>77</v>
      </c>
      <c r="P22" s="82" t="s">
        <v>77</v>
      </c>
      <c r="Q22" s="82"/>
      <c r="R22" s="86"/>
      <c r="S22" s="86"/>
    </row>
    <row r="23" spans="1:19" s="3" customFormat="1" ht="31.5" x14ac:dyDescent="0.25">
      <c r="A23" s="86" t="s">
        <v>321</v>
      </c>
      <c r="B23" s="86" t="s">
        <v>324</v>
      </c>
      <c r="C23" s="83">
        <v>1270000</v>
      </c>
      <c r="D23" s="83">
        <v>285000</v>
      </c>
      <c r="E23" s="84">
        <v>295900</v>
      </c>
      <c r="F23" s="87">
        <v>43647</v>
      </c>
      <c r="G23" s="82" t="s">
        <v>13</v>
      </c>
      <c r="H23" s="84">
        <f>1246932+23068</f>
        <v>1270000</v>
      </c>
      <c r="I23" s="84">
        <f>H23</f>
        <v>1270000</v>
      </c>
      <c r="J23" s="84">
        <v>0</v>
      </c>
      <c r="K23" s="88" t="s">
        <v>340</v>
      </c>
      <c r="L23" s="82" t="s">
        <v>13</v>
      </c>
      <c r="M23" s="81"/>
      <c r="N23" s="81"/>
      <c r="O23" s="82"/>
      <c r="P23" s="82"/>
      <c r="Q23" s="82"/>
      <c r="R23" s="86"/>
      <c r="S23" s="86"/>
    </row>
    <row r="24" spans="1:19" s="3" customFormat="1" ht="47.25" x14ac:dyDescent="0.25">
      <c r="A24" s="86" t="s">
        <v>314</v>
      </c>
      <c r="B24" s="86" t="s">
        <v>325</v>
      </c>
      <c r="C24" s="83">
        <v>5105000</v>
      </c>
      <c r="D24" s="83">
        <v>3715000</v>
      </c>
      <c r="E24" s="84">
        <v>4818438</v>
      </c>
      <c r="F24" s="87">
        <v>47665</v>
      </c>
      <c r="G24" s="82" t="s">
        <v>13</v>
      </c>
      <c r="H24" s="84">
        <v>5126949.43</v>
      </c>
      <c r="I24" s="84">
        <f>+H24-J24</f>
        <v>4992534.43</v>
      </c>
      <c r="J24" s="84">
        <v>134415</v>
      </c>
      <c r="K24" s="88" t="s">
        <v>349</v>
      </c>
      <c r="L24" s="82" t="s">
        <v>12</v>
      </c>
      <c r="M24" s="81" t="s">
        <v>43</v>
      </c>
      <c r="N24" s="81" t="s">
        <v>48</v>
      </c>
      <c r="O24" s="82" t="s">
        <v>77</v>
      </c>
      <c r="P24" s="82" t="s">
        <v>77</v>
      </c>
      <c r="Q24" s="82"/>
      <c r="R24" s="86"/>
      <c r="S24" s="86"/>
    </row>
    <row r="25" spans="1:19" s="3" customFormat="1" ht="47.25" x14ac:dyDescent="0.25">
      <c r="A25" s="86" t="s">
        <v>315</v>
      </c>
      <c r="B25" s="86" t="s">
        <v>324</v>
      </c>
      <c r="C25" s="83">
        <v>15685000</v>
      </c>
      <c r="D25" s="83">
        <v>13580000</v>
      </c>
      <c r="E25" s="84">
        <v>15463465</v>
      </c>
      <c r="F25" s="87">
        <v>47665</v>
      </c>
      <c r="G25" s="82" t="s">
        <v>13</v>
      </c>
      <c r="H25" s="84">
        <v>15400098</v>
      </c>
      <c r="I25" s="84">
        <v>15400098</v>
      </c>
      <c r="J25" s="84">
        <f t="shared" ref="J25:J28" si="1">H25-I25</f>
        <v>0</v>
      </c>
      <c r="K25" s="88" t="s">
        <v>350</v>
      </c>
      <c r="L25" s="82" t="s">
        <v>13</v>
      </c>
      <c r="M25" s="81"/>
      <c r="N25" s="81"/>
      <c r="O25" s="82"/>
      <c r="P25" s="82"/>
      <c r="Q25" s="82"/>
      <c r="R25" s="86"/>
      <c r="S25" s="86"/>
    </row>
    <row r="26" spans="1:19" s="3" customFormat="1" ht="63" x14ac:dyDescent="0.25">
      <c r="A26" s="88" t="s">
        <v>366</v>
      </c>
      <c r="B26" s="86" t="s">
        <v>325</v>
      </c>
      <c r="C26" s="83">
        <v>4370000</v>
      </c>
      <c r="D26" s="83">
        <v>4170000</v>
      </c>
      <c r="E26" s="84">
        <v>5586851</v>
      </c>
      <c r="F26" s="87">
        <v>49857</v>
      </c>
      <c r="G26" s="82" t="s">
        <v>13</v>
      </c>
      <c r="H26" s="84">
        <v>4501212</v>
      </c>
      <c r="I26" s="84">
        <f>+H26-J26</f>
        <v>635515</v>
      </c>
      <c r="J26" s="84">
        <v>3865697</v>
      </c>
      <c r="K26" s="88" t="s">
        <v>370</v>
      </c>
      <c r="L26" s="82" t="s">
        <v>12</v>
      </c>
      <c r="M26" s="81" t="s">
        <v>77</v>
      </c>
      <c r="N26" s="81" t="s">
        <v>46</v>
      </c>
      <c r="O26" s="82" t="s">
        <v>77</v>
      </c>
      <c r="P26" s="82" t="s">
        <v>77</v>
      </c>
      <c r="Q26" s="82"/>
      <c r="R26" s="86"/>
      <c r="S26" s="86"/>
    </row>
    <row r="27" spans="1:19" s="3" customFormat="1" ht="63" x14ac:dyDescent="0.25">
      <c r="A27" s="88" t="s">
        <v>367</v>
      </c>
      <c r="B27" s="86" t="s">
        <v>325</v>
      </c>
      <c r="C27" s="83">
        <v>2345000</v>
      </c>
      <c r="D27" s="83">
        <v>2250000</v>
      </c>
      <c r="E27" s="84">
        <v>2920121</v>
      </c>
      <c r="F27" s="87">
        <v>51683</v>
      </c>
      <c r="G27" s="82" t="s">
        <v>13</v>
      </c>
      <c r="H27" s="84">
        <v>2345000</v>
      </c>
      <c r="I27" s="84">
        <f>+H27-J27</f>
        <v>168639.5</v>
      </c>
      <c r="J27" s="84">
        <f>512000+1664360.5</f>
        <v>2176360.5</v>
      </c>
      <c r="K27" s="88" t="s">
        <v>370</v>
      </c>
      <c r="L27" s="82" t="s">
        <v>13</v>
      </c>
      <c r="M27" s="81"/>
      <c r="N27" s="81"/>
      <c r="O27" s="82"/>
      <c r="P27" s="82"/>
      <c r="Q27" s="82"/>
      <c r="R27" s="86"/>
      <c r="S27" s="86"/>
    </row>
    <row r="28" spans="1:19" s="3" customFormat="1" ht="63" x14ac:dyDescent="0.25">
      <c r="A28" s="88" t="s">
        <v>368</v>
      </c>
      <c r="B28" s="86" t="s">
        <v>323</v>
      </c>
      <c r="C28" s="83">
        <v>19900000</v>
      </c>
      <c r="D28" s="83">
        <v>19900000</v>
      </c>
      <c r="E28" s="84">
        <v>24393202</v>
      </c>
      <c r="F28" s="87">
        <v>48396</v>
      </c>
      <c r="G28" s="82" t="s">
        <v>13</v>
      </c>
      <c r="H28" s="84">
        <v>21708122</v>
      </c>
      <c r="I28" s="84">
        <f>H28</f>
        <v>21708122</v>
      </c>
      <c r="J28" s="84">
        <f t="shared" si="1"/>
        <v>0</v>
      </c>
      <c r="K28" s="88" t="s">
        <v>369</v>
      </c>
      <c r="L28" s="82" t="s">
        <v>12</v>
      </c>
      <c r="M28" s="81" t="s">
        <v>77</v>
      </c>
      <c r="N28" s="81" t="s">
        <v>44</v>
      </c>
      <c r="O28" s="82" t="s">
        <v>77</v>
      </c>
      <c r="P28" s="82" t="s">
        <v>77</v>
      </c>
      <c r="Q28" s="82"/>
      <c r="R28" s="86"/>
      <c r="S28" s="86"/>
    </row>
    <row r="29" spans="1:19" s="3" customFormat="1" ht="63" x14ac:dyDescent="0.25">
      <c r="A29" s="86" t="s">
        <v>316</v>
      </c>
      <c r="B29" s="86" t="s">
        <v>322</v>
      </c>
      <c r="C29" s="83">
        <v>64190000</v>
      </c>
      <c r="D29" s="83">
        <v>21355000</v>
      </c>
      <c r="E29" s="84">
        <v>23471500</v>
      </c>
      <c r="F29" s="87">
        <v>43647</v>
      </c>
      <c r="G29" s="82" t="s">
        <v>13</v>
      </c>
      <c r="H29" s="84">
        <v>68988702.650000006</v>
      </c>
      <c r="I29" s="84">
        <f>H29</f>
        <v>68988702.650000006</v>
      </c>
      <c r="J29" s="84">
        <f t="shared" ref="J29:J31" si="2">H29-I29</f>
        <v>0</v>
      </c>
      <c r="K29" s="88" t="s">
        <v>343</v>
      </c>
      <c r="L29" s="82" t="s">
        <v>12</v>
      </c>
      <c r="M29" s="81" t="s">
        <v>47</v>
      </c>
      <c r="N29" s="81" t="s">
        <v>48</v>
      </c>
      <c r="O29" s="82" t="s">
        <v>48</v>
      </c>
      <c r="P29" s="82" t="s">
        <v>77</v>
      </c>
      <c r="Q29" s="82"/>
      <c r="R29" s="86"/>
      <c r="S29" s="86"/>
    </row>
    <row r="30" spans="1:19" s="3" customFormat="1" ht="47.25" x14ac:dyDescent="0.25">
      <c r="A30" s="86" t="s">
        <v>317</v>
      </c>
      <c r="B30" s="86" t="s">
        <v>322</v>
      </c>
      <c r="C30" s="83">
        <v>3045000</v>
      </c>
      <c r="D30" s="83">
        <v>1320000</v>
      </c>
      <c r="E30" s="84">
        <f>1320000+124350</f>
        <v>1444350</v>
      </c>
      <c r="F30" s="87">
        <v>44378</v>
      </c>
      <c r="G30" s="82" t="s">
        <v>13</v>
      </c>
      <c r="H30" s="84">
        <v>3115081.8</v>
      </c>
      <c r="I30" s="84">
        <f>H30</f>
        <v>3115081.8</v>
      </c>
      <c r="J30" s="84">
        <f t="shared" si="2"/>
        <v>0</v>
      </c>
      <c r="K30" s="88" t="s">
        <v>339</v>
      </c>
      <c r="L30" s="82" t="s">
        <v>12</v>
      </c>
      <c r="M30" s="81" t="s">
        <v>49</v>
      </c>
      <c r="N30" s="81" t="s">
        <v>48</v>
      </c>
      <c r="O30" s="82" t="s">
        <v>48</v>
      </c>
      <c r="P30" s="82" t="s">
        <v>77</v>
      </c>
      <c r="Q30" s="82"/>
      <c r="R30" s="86"/>
      <c r="S30" s="86"/>
    </row>
    <row r="31" spans="1:19" s="3" customFormat="1" ht="63" x14ac:dyDescent="0.25">
      <c r="A31" s="86" t="s">
        <v>318</v>
      </c>
      <c r="B31" s="86" t="s">
        <v>322</v>
      </c>
      <c r="C31" s="83">
        <v>65675000</v>
      </c>
      <c r="D31" s="83">
        <v>41555000</v>
      </c>
      <c r="E31" s="84">
        <f>D31+19374250</f>
        <v>60929250</v>
      </c>
      <c r="F31" s="87">
        <v>50222</v>
      </c>
      <c r="G31" s="82" t="s">
        <v>13</v>
      </c>
      <c r="H31" s="84">
        <v>70588679.849999994</v>
      </c>
      <c r="I31" s="84">
        <f>H31</f>
        <v>70588679.849999994</v>
      </c>
      <c r="J31" s="84">
        <f t="shared" si="2"/>
        <v>0</v>
      </c>
      <c r="K31" s="88" t="s">
        <v>344</v>
      </c>
      <c r="L31" s="82" t="s">
        <v>12</v>
      </c>
      <c r="M31" s="81" t="s">
        <v>47</v>
      </c>
      <c r="N31" s="81" t="s">
        <v>48</v>
      </c>
      <c r="O31" s="82" t="s">
        <v>48</v>
      </c>
      <c r="P31" s="82" t="s">
        <v>77</v>
      </c>
      <c r="Q31" s="82"/>
      <c r="R31" s="86"/>
      <c r="S31" s="86"/>
    </row>
    <row r="32" spans="1:19" s="3" customFormat="1" ht="141.75" x14ac:dyDescent="0.25">
      <c r="A32" s="86" t="s">
        <v>319</v>
      </c>
      <c r="B32" s="86" t="s">
        <v>322</v>
      </c>
      <c r="C32" s="83">
        <v>71435000</v>
      </c>
      <c r="D32" s="83">
        <v>71045000</v>
      </c>
      <c r="E32" s="84">
        <f>D32+41916400-269</f>
        <v>112961131</v>
      </c>
      <c r="F32" s="87">
        <v>51683</v>
      </c>
      <c r="G32" s="82" t="s">
        <v>13</v>
      </c>
      <c r="H32" s="84">
        <v>82623854.650000006</v>
      </c>
      <c r="I32" s="84">
        <f>H32-J32</f>
        <v>48977080.880000003</v>
      </c>
      <c r="J32" s="84">
        <v>33646773.770000003</v>
      </c>
      <c r="K32" s="88" t="s">
        <v>345</v>
      </c>
      <c r="L32" s="82" t="s">
        <v>12</v>
      </c>
      <c r="M32" s="81" t="s">
        <v>77</v>
      </c>
      <c r="N32" s="81" t="s">
        <v>48</v>
      </c>
      <c r="O32" s="82" t="s">
        <v>48</v>
      </c>
      <c r="P32" s="82" t="s">
        <v>77</v>
      </c>
      <c r="Q32" s="82"/>
      <c r="R32" s="86"/>
      <c r="S32" s="86"/>
    </row>
    <row r="33" spans="1:19" s="3" customFormat="1" ht="141.75" x14ac:dyDescent="0.25">
      <c r="A33" s="86" t="s">
        <v>320</v>
      </c>
      <c r="B33" s="86" t="s">
        <v>322</v>
      </c>
      <c r="C33" s="83">
        <v>15770000</v>
      </c>
      <c r="D33" s="83">
        <v>15430000</v>
      </c>
      <c r="E33" s="84">
        <f>D33+7112800</f>
        <v>22542800</v>
      </c>
      <c r="F33" s="87">
        <v>51683</v>
      </c>
      <c r="G33" s="82" t="s">
        <v>13</v>
      </c>
      <c r="H33" s="84">
        <v>17180560.5</v>
      </c>
      <c r="I33" s="84">
        <f>H33-J33</f>
        <v>12163283.940000001</v>
      </c>
      <c r="J33" s="84">
        <v>5017276.5599999996</v>
      </c>
      <c r="K33" s="88" t="s">
        <v>346</v>
      </c>
      <c r="L33" s="82" t="s">
        <v>12</v>
      </c>
      <c r="M33" s="81" t="s">
        <v>77</v>
      </c>
      <c r="N33" s="81" t="s">
        <v>48</v>
      </c>
      <c r="O33" s="82" t="s">
        <v>48</v>
      </c>
      <c r="P33" s="82" t="s">
        <v>77</v>
      </c>
      <c r="Q33" s="82"/>
      <c r="R33" s="86"/>
      <c r="S33" s="86"/>
    </row>
    <row r="34" spans="1:19" s="3" customFormat="1" ht="63" x14ac:dyDescent="0.25">
      <c r="A34" s="86" t="s">
        <v>371</v>
      </c>
      <c r="B34" s="86" t="s">
        <v>322</v>
      </c>
      <c r="C34" s="83">
        <v>57225000</v>
      </c>
      <c r="D34" s="83">
        <v>57225000</v>
      </c>
      <c r="E34" s="84">
        <f>D34+23469850</f>
        <v>80694850</v>
      </c>
      <c r="F34" s="87">
        <v>49126</v>
      </c>
      <c r="G34" s="82" t="s">
        <v>13</v>
      </c>
      <c r="H34" s="84">
        <v>69063020.700000003</v>
      </c>
      <c r="I34" s="84">
        <f>H34-J34</f>
        <v>69063020.700000003</v>
      </c>
      <c r="J34" s="84">
        <v>0</v>
      </c>
      <c r="K34" s="88" t="s">
        <v>372</v>
      </c>
      <c r="L34" s="82" t="s">
        <v>12</v>
      </c>
      <c r="M34" s="81" t="s">
        <v>77</v>
      </c>
      <c r="N34" s="81" t="s">
        <v>48</v>
      </c>
      <c r="O34" s="82" t="s">
        <v>48</v>
      </c>
      <c r="P34" s="82" t="s">
        <v>77</v>
      </c>
      <c r="Q34" s="82"/>
      <c r="R34" s="86"/>
      <c r="S34" s="86"/>
    </row>
    <row r="35" spans="1:19" s="3" customFormat="1" x14ac:dyDescent="0.25">
      <c r="A35" s="86" t="s">
        <v>365</v>
      </c>
      <c r="B35" s="86" t="s">
        <v>357</v>
      </c>
      <c r="C35" s="83">
        <v>0</v>
      </c>
      <c r="D35" s="83">
        <v>0</v>
      </c>
      <c r="E35" s="84">
        <v>0</v>
      </c>
      <c r="F35" s="87" t="s">
        <v>272</v>
      </c>
      <c r="G35" s="82" t="s">
        <v>13</v>
      </c>
      <c r="H35" s="84">
        <v>0</v>
      </c>
      <c r="I35" s="84">
        <v>0</v>
      </c>
      <c r="J35" s="84">
        <f t="shared" ref="J35:J43" si="3">H35-I35</f>
        <v>0</v>
      </c>
      <c r="K35" s="86" t="s">
        <v>356</v>
      </c>
      <c r="L35" s="82" t="s">
        <v>13</v>
      </c>
      <c r="M35" s="81"/>
      <c r="N35" s="81"/>
      <c r="O35" s="82"/>
      <c r="P35" s="82"/>
      <c r="Q35" s="82"/>
      <c r="R35" s="86"/>
      <c r="S35" s="86" t="s">
        <v>361</v>
      </c>
    </row>
    <row r="36" spans="1:19" s="3" customFormat="1" x14ac:dyDescent="0.25">
      <c r="A36" s="86" t="s">
        <v>365</v>
      </c>
      <c r="B36" s="86" t="s">
        <v>358</v>
      </c>
      <c r="C36" s="83">
        <v>0</v>
      </c>
      <c r="D36" s="83">
        <v>0</v>
      </c>
      <c r="E36" s="84">
        <v>0</v>
      </c>
      <c r="F36" s="87" t="s">
        <v>272</v>
      </c>
      <c r="G36" s="82" t="s">
        <v>13</v>
      </c>
      <c r="H36" s="84">
        <v>0</v>
      </c>
      <c r="I36" s="84">
        <v>0</v>
      </c>
      <c r="J36" s="84">
        <f t="shared" si="3"/>
        <v>0</v>
      </c>
      <c r="K36" s="86" t="s">
        <v>356</v>
      </c>
      <c r="L36" s="82" t="s">
        <v>13</v>
      </c>
      <c r="M36" s="81"/>
      <c r="N36" s="81"/>
      <c r="O36" s="82"/>
      <c r="P36" s="82"/>
      <c r="Q36" s="82"/>
      <c r="R36" s="86"/>
      <c r="S36" s="86" t="s">
        <v>362</v>
      </c>
    </row>
    <row r="37" spans="1:19" s="3" customFormat="1" x14ac:dyDescent="0.25">
      <c r="A37" s="86" t="s">
        <v>365</v>
      </c>
      <c r="B37" s="86" t="s">
        <v>360</v>
      </c>
      <c r="C37" s="83">
        <v>0</v>
      </c>
      <c r="D37" s="83">
        <v>0</v>
      </c>
      <c r="E37" s="84">
        <v>0</v>
      </c>
      <c r="F37" s="87" t="s">
        <v>272</v>
      </c>
      <c r="G37" s="82" t="s">
        <v>13</v>
      </c>
      <c r="H37" s="84">
        <v>0</v>
      </c>
      <c r="I37" s="84">
        <v>0</v>
      </c>
      <c r="J37" s="84">
        <f t="shared" si="3"/>
        <v>0</v>
      </c>
      <c r="K37" s="86" t="s">
        <v>356</v>
      </c>
      <c r="L37" s="82" t="s">
        <v>13</v>
      </c>
      <c r="M37" s="81"/>
      <c r="N37" s="81"/>
      <c r="O37" s="82"/>
      <c r="P37" s="82"/>
      <c r="Q37" s="82"/>
      <c r="R37" s="86"/>
      <c r="S37" s="86" t="s">
        <v>363</v>
      </c>
    </row>
    <row r="38" spans="1:19" s="3" customFormat="1" x14ac:dyDescent="0.25">
      <c r="A38" s="86" t="s">
        <v>365</v>
      </c>
      <c r="B38" s="86" t="s">
        <v>359</v>
      </c>
      <c r="C38" s="83">
        <v>0</v>
      </c>
      <c r="D38" s="83">
        <v>0</v>
      </c>
      <c r="E38" s="84">
        <v>0</v>
      </c>
      <c r="F38" s="87" t="s">
        <v>272</v>
      </c>
      <c r="G38" s="82" t="s">
        <v>13</v>
      </c>
      <c r="H38" s="84">
        <v>0</v>
      </c>
      <c r="I38" s="84">
        <v>0</v>
      </c>
      <c r="J38" s="84">
        <f t="shared" si="3"/>
        <v>0</v>
      </c>
      <c r="K38" s="86" t="s">
        <v>356</v>
      </c>
      <c r="L38" s="82" t="s">
        <v>13</v>
      </c>
      <c r="M38" s="81"/>
      <c r="N38" s="81"/>
      <c r="O38" s="82"/>
      <c r="P38" s="82"/>
      <c r="Q38" s="82"/>
      <c r="R38" s="86"/>
      <c r="S38" s="86" t="s">
        <v>364</v>
      </c>
    </row>
    <row r="39" spans="1:19" s="3" customFormat="1" x14ac:dyDescent="0.25">
      <c r="A39" s="86" t="s">
        <v>365</v>
      </c>
      <c r="B39" s="86" t="s">
        <v>359</v>
      </c>
      <c r="C39" s="83">
        <v>0</v>
      </c>
      <c r="D39" s="83">
        <v>0</v>
      </c>
      <c r="E39" s="84">
        <v>0</v>
      </c>
      <c r="F39" s="87" t="s">
        <v>272</v>
      </c>
      <c r="G39" s="82" t="s">
        <v>13</v>
      </c>
      <c r="H39" s="84">
        <v>0</v>
      </c>
      <c r="I39" s="84">
        <v>0</v>
      </c>
      <c r="J39" s="84">
        <f t="shared" si="3"/>
        <v>0</v>
      </c>
      <c r="K39" s="86" t="s">
        <v>356</v>
      </c>
      <c r="L39" s="82" t="s">
        <v>13</v>
      </c>
      <c r="M39" s="81"/>
      <c r="N39" s="81"/>
      <c r="O39" s="82"/>
      <c r="P39" s="82"/>
      <c r="Q39" s="82"/>
      <c r="R39" s="86"/>
      <c r="S39" s="86" t="s">
        <v>364</v>
      </c>
    </row>
    <row r="40" spans="1:19" s="3" customFormat="1" x14ac:dyDescent="0.25">
      <c r="A40" s="86"/>
      <c r="B40" s="86"/>
      <c r="C40" s="83">
        <v>0</v>
      </c>
      <c r="D40" s="83">
        <v>0</v>
      </c>
      <c r="E40" s="84">
        <v>0</v>
      </c>
      <c r="F40" s="87"/>
      <c r="G40" s="82"/>
      <c r="H40" s="84">
        <v>0</v>
      </c>
      <c r="I40" s="84">
        <v>0</v>
      </c>
      <c r="J40" s="84">
        <f t="shared" si="3"/>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3"/>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3"/>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3"/>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si="0"/>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ref="J63:J111" si="4">H63-I63</f>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4"/>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4"/>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4"/>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4"/>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4"/>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4"/>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4"/>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4"/>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4"/>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4"/>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4"/>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4"/>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4"/>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4"/>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4"/>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4"/>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4"/>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4"/>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4"/>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4"/>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4"/>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4"/>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4"/>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4"/>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4"/>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4"/>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4"/>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4"/>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4"/>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4"/>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4"/>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4"/>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4"/>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4"/>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4"/>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4"/>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4"/>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4"/>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4"/>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4"/>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4"/>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4"/>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4"/>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4"/>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4"/>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4"/>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4"/>
        <v>0</v>
      </c>
      <c r="K110" s="88"/>
      <c r="L110" s="82"/>
      <c r="M110" s="81"/>
      <c r="N110" s="81"/>
      <c r="O110" s="82"/>
      <c r="P110" s="82"/>
      <c r="Q110" s="82"/>
      <c r="R110" s="86"/>
      <c r="S110" s="86"/>
    </row>
    <row r="111" spans="1:19" s="3" customFormat="1" x14ac:dyDescent="0.25">
      <c r="A111" s="86"/>
      <c r="B111" s="86"/>
      <c r="C111" s="83">
        <v>0</v>
      </c>
      <c r="D111" s="83">
        <v>0</v>
      </c>
      <c r="E111" s="84">
        <v>0</v>
      </c>
      <c r="F111" s="87"/>
      <c r="G111" s="82"/>
      <c r="H111" s="84">
        <v>0</v>
      </c>
      <c r="I111" s="84">
        <v>0</v>
      </c>
      <c r="J111" s="84">
        <f t="shared" si="4"/>
        <v>0</v>
      </c>
      <c r="K111" s="88"/>
      <c r="L111" s="82"/>
      <c r="M111" s="81"/>
      <c r="N111" s="81"/>
      <c r="O111" s="82"/>
      <c r="P111" s="82"/>
      <c r="Q111" s="82"/>
      <c r="R111" s="86"/>
      <c r="S111" s="86"/>
    </row>
    <row r="112" spans="1:19" s="21" customFormat="1" x14ac:dyDescent="0.25">
      <c r="A112" s="20" t="s">
        <v>90</v>
      </c>
      <c r="C112" s="25"/>
      <c r="D112" s="20" t="s">
        <v>90</v>
      </c>
      <c r="E112" s="25"/>
      <c r="F112" s="26"/>
      <c r="H112" s="25"/>
      <c r="I112" s="25"/>
      <c r="J112" s="25"/>
      <c r="K112" s="27"/>
    </row>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2">
    <cfRule type="expression" dxfId="6" priority="7">
      <formula>$L10="No"</formula>
    </cfRule>
  </conditionalFormatting>
  <conditionalFormatting sqref="M63:Q111">
    <cfRule type="expression" dxfId="5" priority="4">
      <formula>$L63="No"</formula>
    </cfRule>
  </conditionalFormatting>
  <conditionalFormatting sqref="A10">
    <cfRule type="containsText" dxfId="4" priority="3" operator="containsText" text="No Reportable Debt">
      <formula>NOT(ISERROR(SEARCH("No Reportable Debt",A10)))</formula>
    </cfRule>
  </conditionalFormatting>
  <conditionalFormatting sqref="M29:Q29">
    <cfRule type="expression" dxfId="3" priority="2">
      <formula>$L29="No"</formula>
    </cfRule>
  </conditionalFormatting>
  <conditionalFormatting sqref="M28:Q28">
    <cfRule type="expression" dxfId="2" priority="1">
      <formula>$L28="No"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5" right="0.5" top="0.5" bottom="0.5" header="0" footer="0"/>
  <pageSetup scale="31" fitToWidth="0" orientation="portrait" verticalDpi="1200" r:id="rId1"/>
  <colBreaks count="1" manualBreakCount="1">
    <brk id="10" max="34"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L10:L111 G10:G111</xm:sqref>
        </x14:dataValidation>
        <x14:dataValidation type="list" allowBlank="1" showInputMessage="1" showErrorMessage="1">
          <x14:formula1>
            <xm:f>Hide!$D$2:$D$22</xm:f>
          </x14:formula1>
          <xm:sqref>M10:M111</xm:sqref>
        </x14:dataValidation>
        <x14:dataValidation type="list" allowBlank="1" showInputMessage="1" showErrorMessage="1">
          <x14:formula1>
            <xm:f>Hide!$E$2:$E$23</xm:f>
          </x14:formula1>
          <xm:sqref>N10:N111</xm:sqref>
        </x14:dataValidation>
        <x14:dataValidation type="list" allowBlank="1" showInputMessage="1" showErrorMessage="1">
          <x14:formula1>
            <xm:f>Hide!$F$2:$F$23</xm:f>
          </x14:formula1>
          <xm:sqref>O10:O111</xm:sqref>
        </x14:dataValidation>
        <x14:dataValidation type="list" allowBlank="1" showInputMessage="1" showErrorMessage="1">
          <x14:formula1>
            <xm:f>Hide!$G$2:$G$13</xm:f>
          </x14:formula1>
          <xm:sqref>P10:P111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abSelected="1" zoomScale="85" zoomScaleNormal="85" workbookViewId="0">
      <selection activeCell="B17" sqref="B17"/>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Bryan, Texas</v>
      </c>
      <c r="C3" s="1"/>
      <c r="D3" s="1"/>
      <c r="E3" s="1"/>
      <c r="F3" s="1"/>
      <c r="H3" s="1"/>
      <c r="I3" s="1"/>
      <c r="J3" s="1"/>
      <c r="K3" s="1"/>
    </row>
    <row r="4" spans="1:11" x14ac:dyDescent="0.25">
      <c r="A4" s="14" t="s">
        <v>2</v>
      </c>
      <c r="B4" s="75">
        <f>IF(OR('1 - Contact Information'!B7="",'1 - Contact Information'!B7="(select)"),"",'1 - Contact Information'!B7)</f>
        <v>2017</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f>SUM('2 - Individual Debt Obligations'!C10:C35)+13050000</f>
        <v>522590000</v>
      </c>
    </row>
    <row r="11" spans="1:11" x14ac:dyDescent="0.25">
      <c r="A11" s="58" t="s">
        <v>81</v>
      </c>
      <c r="B11" s="90">
        <f>SUM('2 - Individual Debt Obligations'!D10:D35)</f>
        <v>388580000</v>
      </c>
    </row>
    <row r="12" spans="1:11" ht="31.5" x14ac:dyDescent="0.25">
      <c r="A12" s="58" t="s">
        <v>82</v>
      </c>
      <c r="B12" s="90">
        <f>SUM('2 - Individual Debt Obligations'!E10:E35)</f>
        <v>529005113</v>
      </c>
    </row>
    <row r="13" spans="1:11" x14ac:dyDescent="0.25">
      <c r="A13" s="21"/>
      <c r="B13" s="21"/>
    </row>
    <row r="14" spans="1:11" ht="31.5" x14ac:dyDescent="0.25">
      <c r="A14" s="28" t="s">
        <v>224</v>
      </c>
      <c r="B14" s="29"/>
    </row>
    <row r="15" spans="1:11" x14ac:dyDescent="0.25">
      <c r="A15" s="57" t="s">
        <v>83</v>
      </c>
      <c r="B15" s="89">
        <f>SUM('2 - Individual Debt Obligations'!C10:C21)</f>
        <v>177845000</v>
      </c>
    </row>
    <row r="16" spans="1:11" ht="31.5" x14ac:dyDescent="0.25">
      <c r="A16" s="58" t="s">
        <v>84</v>
      </c>
      <c r="B16" s="90">
        <f>SUM('2 - Individual Debt Obligations'!D10:D21)</f>
        <v>132865000</v>
      </c>
    </row>
    <row r="17" spans="1:2" ht="31.5" x14ac:dyDescent="0.25">
      <c r="A17" s="58" t="s">
        <v>85</v>
      </c>
      <c r="B17" s="90">
        <f>SUM('2 - Individual Debt Obligations'!E10:E21)</f>
        <v>168429155</v>
      </c>
    </row>
    <row r="18" spans="1:2" x14ac:dyDescent="0.25">
      <c r="A18" s="21"/>
      <c r="B18" s="21"/>
    </row>
    <row r="19" spans="1:2" ht="31.5" x14ac:dyDescent="0.25">
      <c r="A19" s="28" t="s">
        <v>223</v>
      </c>
      <c r="B19" s="31"/>
    </row>
    <row r="20" spans="1:2" x14ac:dyDescent="0.25">
      <c r="A20" s="57" t="s">
        <v>291</v>
      </c>
      <c r="B20" s="91">
        <v>83260</v>
      </c>
    </row>
    <row r="21" spans="1:2" ht="31.5" x14ac:dyDescent="0.25">
      <c r="A21" s="57" t="s">
        <v>292</v>
      </c>
      <c r="B21" s="92" t="s">
        <v>326</v>
      </c>
    </row>
    <row r="22" spans="1:2" ht="31.5" customHeight="1" x14ac:dyDescent="0.25">
      <c r="A22" s="57" t="s">
        <v>86</v>
      </c>
      <c r="B22" s="89">
        <f>+B15/B20</f>
        <v>2136.0196973336538</v>
      </c>
    </row>
    <row r="23" spans="1:2" ht="31.5" x14ac:dyDescent="0.25">
      <c r="A23" s="58" t="s">
        <v>87</v>
      </c>
      <c r="B23" s="90">
        <f>+B16/B20</f>
        <v>1595.7842901753543</v>
      </c>
    </row>
    <row r="24" spans="1:2" ht="47.25" customHeight="1" x14ac:dyDescent="0.25">
      <c r="A24" s="58" t="s">
        <v>88</v>
      </c>
      <c r="B24" s="90">
        <f>+B17/B20</f>
        <v>2022.9300384338217</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297</v>
      </c>
      <c r="B31" s="96"/>
      <c r="C31" s="96"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activeCell="B29" sqref="B29"/>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pageSetup scale="39" orientation="portrait" verticalDpi="0"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activeCell="C13" sqref="C13"/>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pageSetup scale="31" orientation="portrait"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'5 - Optional Reporting'!Print_Area</vt:lpstr>
      <vt:lpstr>'2 - Individual Debt Obligations'!Print_Titles</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Kenney, Alicia</cp:lastModifiedBy>
  <cp:lastPrinted>2017-03-21T18:15:05Z</cp:lastPrinted>
  <dcterms:created xsi:type="dcterms:W3CDTF">2017-01-13T17:49:37Z</dcterms:created>
  <dcterms:modified xsi:type="dcterms:W3CDTF">2018-03-01T21:40:38Z</dcterms:modified>
</cp:coreProperties>
</file>