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Acctg\Debt\Texas Comptroller\"/>
    </mc:Choice>
  </mc:AlternateContent>
  <bookViews>
    <workbookView xWindow="0" yWindow="0" windowWidth="25200" windowHeight="11235" tabRatio="799" firstSheet="1" activeTab="1"/>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workbook>
</file>

<file path=xl/calcChain.xml><?xml version="1.0" encoding="utf-8"?>
<calcChain xmlns="http://schemas.openxmlformats.org/spreadsheetml/2006/main">
  <c r="I16" i="3" l="1"/>
  <c r="E16" i="3" l="1"/>
  <c r="J36" i="3" l="1"/>
  <c r="J37" i="3"/>
  <c r="J38" i="3"/>
  <c r="J39" i="3"/>
  <c r="I33" i="3"/>
  <c r="I34" i="3"/>
  <c r="I32" i="3"/>
  <c r="I31" i="3"/>
  <c r="I30" i="3"/>
  <c r="J30" i="3" s="1"/>
  <c r="I29" i="3"/>
  <c r="J29" i="3" s="1"/>
  <c r="H28" i="3" l="1"/>
  <c r="J42" i="3"/>
  <c r="J41" i="3"/>
  <c r="J40" i="3"/>
  <c r="I28" i="3" l="1"/>
  <c r="J27" i="3"/>
  <c r="I27" i="3"/>
  <c r="J26" i="3"/>
  <c r="I26" i="3"/>
  <c r="J25" i="3"/>
  <c r="I25" i="3" s="1"/>
  <c r="J24" i="3"/>
  <c r="J23" i="3"/>
  <c r="I23" i="3"/>
  <c r="B17" i="4" l="1"/>
  <c r="B24" i="4" s="1"/>
  <c r="B16" i="4"/>
  <c r="B23" i="4" s="1"/>
  <c r="B15" i="4"/>
  <c r="B22" i="4" s="1"/>
  <c r="B12" i="4"/>
  <c r="B11" i="4"/>
  <c r="B10" i="4"/>
  <c r="J21" i="3"/>
  <c r="J22" i="3"/>
  <c r="I21" i="3"/>
  <c r="I20" i="3"/>
  <c r="I19" i="3"/>
  <c r="J18" i="3"/>
  <c r="I17" i="3"/>
  <c r="J16" i="3"/>
  <c r="I22" i="3"/>
  <c r="J15" i="3" l="1"/>
  <c r="J14" i="3"/>
  <c r="J13" i="3"/>
  <c r="J12" i="3"/>
  <c r="J11" i="3"/>
  <c r="J10" i="3"/>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B4" i="3"/>
  <c r="B3" i="3"/>
  <c r="C3" i="2" l="1"/>
  <c r="C4" i="2" s="1"/>
  <c r="C5" i="2" s="1"/>
  <c r="C6" i="2" s="1"/>
  <c r="I35" i="3"/>
</calcChain>
</file>

<file path=xl/sharedStrings.xml><?xml version="1.0" encoding="utf-8"?>
<sst xmlns="http://schemas.openxmlformats.org/spreadsheetml/2006/main" count="665" uniqueCount="374">
  <si>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</si>
  <si>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</si>
  <si>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</si>
  <si>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</si>
  <si>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</si>
  <si>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</si>
  <si>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</si>
  <si>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</si>
  <si>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</si>
  <si>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</si>
  <si>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</si>
  <si>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</si>
  <si>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</si>
  <si>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</si>
  <si>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</si>
  <si>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</si>
  <si>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</si>
  <si>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</si>
  <si>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</si>
  <si>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</si>
  <si>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</si>
  <si>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</si>
  <si>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</si>
  <si>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</si>
  <si>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</si>
  <si>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</si>
  <si>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</si>
  <si>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</si>
  <si>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</si>
  <si>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</si>
  <si>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</si>
  <si>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</si>
  <si>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</si>
  <si>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</si>
  <si>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</si>
  <si>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</si>
  <si>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</si>
  <si>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</si>
  <si>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</si>
  <si>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</si>
  <si>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</si>
  <si>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</si>
  <si>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</si>
  <si>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</si>
  <si>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</si>
  <si>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</si>
  <si>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</si>
  <si>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</si>
  <si>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</si>
  <si>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</si>
  <si>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</si>
  <si>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</si>
  <si>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</si>
  <si>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</si>
  <si>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</si>
  <si>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</si>
  <si>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</si>
  <si>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</si>
  <si>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</si>
  <si>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</si>
  <si>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</si>
  <si>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</si>
  <si>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</si>
  <si>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</si>
  <si>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</si>
  <si>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</si>
  <si>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</si>
  <si>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</si>
  <si>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</si>
  <si>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</si>
  <si>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</si>
  <si>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</si>
  <si>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</si>
  <si>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</si>
  <si>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</si>
  <si>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</si>
  <si>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</si>
  <si>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</si>
  <si>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</si>
  <si>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</si>
  <si>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</si>
  <si>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</si>
  <si>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</si>
  <si>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</si>
  <si>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</si>
  <si>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</si>
  <si>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</si>
  <si>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</si>
  <si>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</si>
  <si>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</si>
  <si>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</si>
  <si>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</si>
  <si>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</si>
  <si>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</si>
  <si>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</si>
  <si>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</si>
  <si>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</si>
  <si>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</si>
  <si>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</si>
  <si>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</si>
  <si>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</si>
  <si>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</si>
  <si>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</si>
  <si>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</si>
  <si>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</si>
  <si>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</si>
  <si>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</si>
  <si>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</si>
  <si>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</si>
  <si>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</si>
  <si>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</si>
  <si>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</si>
  <si>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</si>
  <si>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</si>
  <si>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</si>
  <si>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</si>
  <si>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</si>
  <si>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</si>
  <si>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</si>
  <si>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</si>
  <si>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</si>
  <si>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</si>
  <si>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</si>
  <si>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</si>
  <si>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</si>
  <si>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</si>
  <si>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</si>
  <si>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</si>
  <si>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</si>
  <si>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</si>
  <si>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</si>
  <si>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</si>
  <si>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</si>
  <si>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</si>
  <si>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</si>
  <si>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</si>
  <si>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</si>
  <si>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</si>
  <si>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</si>
  <si>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</si>
  <si>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</si>
  <si>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</si>
  <si>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</si>
  <si>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</si>
  <si>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</si>
  <si>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</si>
  <si>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</si>
  <si>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</si>
  <si>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</si>
  <si>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</si>
  <si>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</si>
  <si>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</si>
  <si>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</si>
  <si>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</si>
  <si>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</si>
  <si>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</si>
  <si>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</si>
  <si>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</si>
  <si>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</si>
  <si>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</si>
  <si>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</si>
  <si>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</si>
  <si>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</si>
  <si>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</si>
  <si>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</si>
  <si>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</si>
  <si>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</si>
  <si>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</si>
  <si>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</si>
  <si>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</si>
  <si>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</si>
  <si>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</si>
  <si>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</si>
  <si>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</si>
  <si>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</si>
  <si>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</si>
  <si>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</si>
  <si>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</si>
  <si>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</si>
  <si>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</si>
  <si>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</si>
  <si>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</si>
  <si>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</si>
  <si>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</si>
  <si>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</si>
  <si>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</si>
  <si>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</si>
  <si>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</si>
  <si>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</si>
  <si>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</si>
  <si>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</si>
  <si>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</si>
  <si>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</si>
  <si>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</si>
  <si>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</si>
  <si>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</si>
  <si>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</si>
  <si>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</si>
  <si>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</si>
  <si>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</si>
  <si>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</si>
  <si>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</si>
  <si>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</si>
  <si>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</si>
  <si>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</si>
  <si>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</si>
  <si>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</si>
  <si>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</si>
  <si>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</si>
  <si>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</si>
  <si>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</si>
  <si>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</si>
  <si>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</si>
  <si>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</si>
  <si>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</si>
  <si>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</si>
  <si>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</si>
  <si>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</si>
  <si>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</si>
  <si>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</si>
  <si>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</si>
  <si>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</si>
  <si>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</si>
  <si>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</si>
  <si>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</si>
  <si>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</si>
  <si>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</si>
  <si>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</si>
  <si>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</si>
  <si>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</si>
  <si>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</si>
  <si>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</si>
  <si>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</si>
  <si>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</si>
  <si>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</si>
  <si>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</si>
  <si>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</si>
  <si>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</si>
  <si>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</si>
  <si>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</si>
  <si>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</si>
  <si>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</si>
  <si>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</si>
  <si>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</si>
  <si>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</si>
  <si>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</si>
  <si>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</si>
  <si>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</si>
  <si>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</si>
  <si>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</si>
  <si>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</si>
  <si>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</si>
  <si>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</si>
  <si>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</si>
  <si>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</si>
  <si>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</si>
  <si>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</si>
  <si>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</si>
  <si>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</si>
  <si>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</si>
  <si>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</si>
  <si>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</si>
  <si>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</si>
  <si>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</si>
  <si>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</si>
  <si>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</si>
  <si>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</si>
  <si>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</si>
  <si>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</si>
  <si>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</si>
  <si>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</si>
  <si>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</si>
  <si>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</si>
  <si>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</si>
  <si>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</si>
  <si>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</si>
  <si>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</si>
  <si>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</si>
  <si>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</si>
  <si>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</si>
  <si>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</si>
  <si>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</si>
  <si>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</si>
  <si>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</si>
  <si>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</si>
  <si>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</si>
  <si>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</si>
  <si>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</si>
  <si>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</si>
  <si>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</si>
  <si>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</si>
  <si>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</si>
  <si>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</si>
  <si>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</si>
  <si>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</si>
  <si>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</si>
  <si>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</si>
  <si>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</si>
  <si>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</si>
  <si>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Bryan, Texas</t>
  </si>
  <si>
    <t>www.bryantx.gov</t>
  </si>
  <si>
    <t>979-209-5080</t>
  </si>
  <si>
    <t>Alicia Kenney</t>
  </si>
  <si>
    <t>akenney@bryantx.gov</t>
  </si>
  <si>
    <t>300 S. Texas Ave.</t>
  </si>
  <si>
    <t>Bryan</t>
  </si>
  <si>
    <t>Brazos</t>
  </si>
  <si>
    <t>P.O. Box 1000</t>
  </si>
  <si>
    <t>General Obligation Refunding, Series 2010</t>
  </si>
  <si>
    <t>General Obligation Refunding, Series 2013</t>
  </si>
  <si>
    <t>General Obligation Refunding, Series 2014</t>
  </si>
  <si>
    <t>General Obligation Refunding, Series 2015</t>
  </si>
  <si>
    <t>General Obligation Refunding, Series 2016</t>
  </si>
  <si>
    <t>Proceeds from the sale of the Bonds will be used to refund a portion of the City’s outstanding general obligation debt and to pay certain costs of issuance of the Bonds. (Refunded Obligations include: 1998 CO's &amp; 2001A Water &amp; Wastewater CO's)</t>
  </si>
  <si>
    <t xml:space="preserve">Proceeds from the sale of the Bonds will be used (1) for the acquisition, construction, replacement and repair ro the City's rural electric system; (2 )to refund a portion of the City's outstanding debt (the "Refunded Obligations"), for debt service savings, and (3) to pay costs of issuing the Obligations. (Refunded Obligations include: 2001, 2003, 2004, 2005 CO's, 2004 and 2005 Water &amp; Wastewater Revenue Bonds) </t>
  </si>
  <si>
    <t>Proceeds from the sale of the Bonds will be used (i) to refund a portion of the City’s outstanding debt (the “Refunded Obligations”), for debt service savings, and (ii) to pay the costs of issuing the Bonds. (Refunded obligations include 2005 CO's &amp; 2005 Water &amp; Wastewater Revenue Bonds)</t>
  </si>
  <si>
    <t>Proceeds from the sale of the Bonds will be used (i) to refund a portion of the City's outstanding debt (the "Refunded Obligations"), for debt service savings, and (ii) to pay costs of issuing the Bonds. (Refunded Obligations include: 2005 GO's &amp; 2005 Electric Revenue Bonds)</t>
  </si>
  <si>
    <t>Proceeds from the sale of the Bonds will be used (i) to refund a portion of the City's outstanding debt (the "Refunded Obligations"), for debt service savings, and (ii) to pay costs of issuing the Bonds. (Refunded Obligations are 2007 CO's)</t>
  </si>
  <si>
    <t>Certificate of Obligation-Combination Tax 
&amp; Revenue, Series 2010</t>
  </si>
  <si>
    <t>Proceeds from the sale of the Certificates will be used to pay contractual obligations incurred for (i) constructing, improving, renovating, extending, expanding and developing streets, including drainage, traffic signalization, lighting, sidewalks, soundwalls and landscaping, and acquiring right-of-way related thereto,  (ii) restoring historic structures, (iii)acquiring, purchasing, constructing, improving, renovating, enlarging, and equipping property, buildings, structures, facilities, and related infrastructure for a solid waste disposal system, and (iv) professional services, including legal, fiscal, engineering and design fees, and costs of issuance.</t>
  </si>
  <si>
    <t>Certificate of Obligation-Combination Tax 
&amp; Revenue Refunding, Series 2011, CTRR</t>
  </si>
  <si>
    <t>Water &amp; Wastewater</t>
  </si>
  <si>
    <t>Proceeds from the sale of the Bonds will be used to refund a portion of the City's outstanding System debt and to pay certain costs of issuance of the Bonds. (Refunded Obligations are 2001 Water &amp; Wastewater Revenue Bonds)</t>
  </si>
  <si>
    <t>Certificate of Obligation-Combination Tax 
&amp; Revenue, Series 2013</t>
  </si>
  <si>
    <t>Bryan Texas Utilities</t>
  </si>
  <si>
    <t>Proceeds from the sale of the Bonds will be used for the acquisition, construction, replacement and repair of substations, feeders and other distribution improvements to the City's rural electric system.</t>
  </si>
  <si>
    <t>Certificate of Obligation-Combination Tax 
&amp; Revenue, Series 2014</t>
  </si>
  <si>
    <t>Proceeds from the sale of the Certificates will be used for (i) the acquisition and construction of improvements, additions and extensions to the City’s electric system, including facilities for the transmission and distribution of electric power and energy, (ii) constructing, improving, renovating, extending, expanding and developing streets, including drainage, traffic signalization, lighting, sidewalks, soundwalls and landscaping, and acquiring right-of-way related thereto, (iii) the purchase of fire-fighting equipment, including fire trucks, and (iv) related professional services, including legal, fiscal, engineering and design fees, and costs of issuance of the Certificates.</t>
  </si>
  <si>
    <t>Certificate of Obligation-Combination Tax 
&amp; Revenue, Series 2016</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</si>
  <si>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 fighting equipment, including fire trucks; (iii) constructing, renovating and improving airport facilities, including hangars; and (iv) related professional services, including legal, fiscal, engineering and design fees, and costs of issuance of the Certificates.</t>
  </si>
  <si>
    <t>Proceeds from the sale of the Bonds will be used (i) to construct, improve, repair, renovate, enlarge, extend and equip the Waterworks and Sewer System and (ii) to pay the costs of issuing of the Bonds.</t>
  </si>
  <si>
    <t>Wastewater</t>
  </si>
  <si>
    <t>Water Revenue, Series 2010A</t>
  </si>
  <si>
    <t>Water</t>
  </si>
  <si>
    <t>Sewer System Revenue, Series 2011</t>
  </si>
  <si>
    <t>The Bonds are being issued for the purpose of (i) constructing, improving, repairing, renovating, enlarging, extending and equipping the Waterworks an Sewer System and (ii) paying the costs of issuing the Bonds.</t>
  </si>
  <si>
    <t>Water and Sewer System Revenue, 
Series 2016A</t>
  </si>
  <si>
    <t>Proceeds from the sale of the Bonds will be used for (i) constructing, improving, repairing, renovating, enlarging, extending and equip the Waterworks and Sewer System, and (ii) paying related professional services, including legal, fiscal, engineering and design fees, and costs of issuance of the Bonds.</t>
  </si>
  <si>
    <t>Water and Sewer System Revenue, 
Series 2016B</t>
  </si>
  <si>
    <t>Water and Sewer System Revenue, 
Series 2017</t>
  </si>
  <si>
    <t>Proceeds from the sale of the Bonds will be used to refund a portion of the City’s outstanding 2007 Waterworks and Sewer System Revenue Bonds in order to provide debt service savings for the City, to purchase a surety bond to fund the 2017 Reserve Fund, and to pay issuance costs on the Bonds.</t>
  </si>
  <si>
    <t>Electric System Revenue Rural, Series 2011</t>
  </si>
  <si>
    <t xml:space="preserve">Proceeds from the sale of the Bonds will be used for the acquisition, equipment, improvement and expansion of the System and to pay the costs associated with the issuance of the Bonds. </t>
  </si>
  <si>
    <t>Electric System Revenue City, Series 2012</t>
  </si>
  <si>
    <t>Proceeds from the sale of the Bonds will be used for (i) transmission system improvements, (ii) the acquisition and installation of automated metering, (iii) refunding portions of oustanding bonds for debt service savings, (iv) funding a reserve fund, and (v) to pay the costs of issuance.</t>
  </si>
  <si>
    <t>Electric System Revenue City, Series 2016</t>
  </si>
  <si>
    <t>Proceeds from the sale of the Bonds will be used for (i) financing costs or expenses incurred in relation to the acquisition or construction of improvements, additions, or extensions to the Electric System, including facilities for the generation, transmission, or distribution of electric power and energy, and capital assets, facilities and equipment incident and related to the operation, maintenance, or administration of the Electric System; (ii) funding the reserve fund requirement for the Bonds with a municipal bond reserve fund insurance policy issued by Assured Guaranty Municipal Corp.; (iii) refunding portions of outstanding bonds for debt service savings and (iv) paying the cost of issuing the Bonds.</t>
  </si>
  <si>
    <t>Electric System Revenue Rural, Series 2016</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</si>
  <si>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with a municipal bond reserve fund insurance policy issued by Assured Guaranty Municipal Corp.; (iii) refunding portions of outstanding bonds for debt service savings, and (iv) paying the cost of issuing the Bonds.</t>
  </si>
  <si>
    <t>Electric System Revenue City, Series 2017</t>
  </si>
  <si>
    <t>Proceeds from the sale of the Bonds will be used (i) to refund portions of the City's outstanding bonds for debt service savings, (ii) to purchase a surety bond to fund the reserve fund requirement for the Bonds, and (iii) for paying the costs of issuing the Bonds.</t>
  </si>
  <si>
    <t>Authorized but Unissued - 1984</t>
  </si>
  <si>
    <t>Streets</t>
  </si>
  <si>
    <t>Authorized but Unissued</t>
  </si>
  <si>
    <t>Authorized but Unissued - $8,225,000</t>
  </si>
  <si>
    <t>Parks</t>
  </si>
  <si>
    <t>Authorized but Unissued - $1,775,000</t>
  </si>
  <si>
    <t>Railroad Grade Separation</t>
  </si>
  <si>
    <t>Authorized but Unissued - $2,850,000</t>
  </si>
  <si>
    <t>Sanitary Landfill</t>
  </si>
  <si>
    <t>Authorized but Unissued - $200,000</t>
  </si>
  <si>
    <t>General Obligation Refunding, Series 2018</t>
  </si>
  <si>
    <t>Proceeds from the sale of the Bonds will be used (i) to refund a portion of the City’s outstanding debt (the “Refunded Obligations”), for debt service savings, and (ii) to pay the costs of issuing the Bonds. (Refunded Obligations are 2008 CO's)</t>
  </si>
  <si>
    <t>Certificate of Obligation-Combination Tax 
&amp; Revenue, Series 2018</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</si>
  <si>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fire-fighting equipment, including
fire trucks; and (iii) related professional services, including legal, fiscal, engineering and design fees, and costs of issuance of the
Certificates.</t>
  </si>
  <si>
    <t>U.S. Census Bureau and https://www.census.gov/quickfacts/fact/table/bryancitytexas,US/PST045218</t>
  </si>
  <si>
    <t>Partial Bryan Texas Utilities</t>
  </si>
  <si>
    <t>Accountanting Manager</t>
  </si>
  <si>
    <t>General Obligation Refunding, Series 2019</t>
  </si>
  <si>
    <t>Water and Sewer System Revenue, 
Series 2019</t>
  </si>
  <si>
    <t>Electric System Revenue City, Series 2018</t>
  </si>
  <si>
    <t>Electric System Revenue Rural, Series 2018</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</si>
  <si>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and (iii) paying the cost of issuing the Bonds.</t>
  </si>
  <si>
    <t>Proceeds from the sale of the Bonds will be used (i) to refund a portion of the City’s outstanding debt (the “Refunded Obligations”), for debt service savings, and (ii) to pay the costs of issuing the Bonds. (Refunded Obligations are 2009 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</si>
</sst>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25">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font>
      <fill>
        <patternFill>
          <bgColor theme="5" tint="0.39994506668294322"/>
        </patternFill>
      </fill>
    </dxf>
    <dxf>
      <fill>
        <patternFill>
          <bgColor theme="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abSelected="1" zoomScale="85" zoomScaleNormal="85" workbookViewId="0">
      <selection activeCell="B25" sqref="B25"/>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15</v>
      </c>
    </row>
    <row r="6" spans="1:2" x14ac:dyDescent="0.25">
      <c r="A6" s="14" t="s">
        <v>22</v>
      </c>
      <c r="B6" s="77"/>
    </row>
    <row r="7" spans="1:2" x14ac:dyDescent="0.25">
      <c r="A7" s="14" t="s">
        <v>239</v>
      </c>
      <c r="B7" s="76">
        <v>2019</v>
      </c>
    </row>
    <row r="8" spans="1:2" x14ac:dyDescent="0.25">
      <c r="A8" s="14" t="s">
        <v>298</v>
      </c>
      <c r="B8" s="78">
        <v>43374</v>
      </c>
    </row>
    <row r="9" spans="1:2" x14ac:dyDescent="0.25">
      <c r="A9" s="14" t="s">
        <v>14</v>
      </c>
      <c r="B9" s="72">
        <f>IF(ISBLANK(B8),"",DATE(YEAR(B8)+1,MONTH(B8),DAY(B8)-1))</f>
        <v>43738</v>
      </c>
    </row>
    <row r="10" spans="1:2" x14ac:dyDescent="0.25">
      <c r="A10" s="14" t="s">
        <v>21</v>
      </c>
      <c r="B10" s="78" t="s">
        <v>300</v>
      </c>
    </row>
    <row r="11" spans="1:2" x14ac:dyDescent="0.25">
      <c r="A11" s="14" t="s">
        <v>240</v>
      </c>
      <c r="B11" s="79" t="s">
        <v>301</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367</v>
      </c>
    </row>
    <row r="18" spans="1:2" x14ac:dyDescent="0.25">
      <c r="A18" s="18" t="s">
        <v>244</v>
      </c>
      <c r="B18" s="79" t="s">
        <v>301</v>
      </c>
    </row>
    <row r="19" spans="1:2" x14ac:dyDescent="0.25">
      <c r="A19" s="18" t="s">
        <v>4</v>
      </c>
      <c r="B19" s="76" t="s">
        <v>303</v>
      </c>
    </row>
    <row r="20" spans="1:2" x14ac:dyDescent="0.25">
      <c r="A20" s="18" t="s">
        <v>245</v>
      </c>
      <c r="B20" s="76" t="s">
        <v>304</v>
      </c>
    </row>
    <row r="21" spans="1:2" x14ac:dyDescent="0.25">
      <c r="A21" s="18" t="s">
        <v>5</v>
      </c>
      <c r="B21" s="76"/>
    </row>
    <row r="22" spans="1:2" x14ac:dyDescent="0.25">
      <c r="A22" s="18" t="s">
        <v>246</v>
      </c>
      <c r="B22" s="76" t="s">
        <v>305</v>
      </c>
    </row>
    <row r="23" spans="1:2" x14ac:dyDescent="0.25">
      <c r="A23" s="18" t="s">
        <v>247</v>
      </c>
      <c r="B23" s="80">
        <v>77803</v>
      </c>
    </row>
    <row r="24" spans="1:2" x14ac:dyDescent="0.25">
      <c r="A24" s="18" t="s">
        <v>248</v>
      </c>
      <c r="B24" s="76" t="s">
        <v>306</v>
      </c>
    </row>
    <row r="25" spans="1:2" x14ac:dyDescent="0.25">
      <c r="A25" s="18" t="s">
        <v>279</v>
      </c>
      <c r="B25" s="76" t="s">
        <v>13</v>
      </c>
    </row>
    <row r="26" spans="1:2" x14ac:dyDescent="0.25">
      <c r="A26" s="18" t="s">
        <v>6</v>
      </c>
      <c r="B26" s="76" t="s">
        <v>307</v>
      </c>
    </row>
    <row r="27" spans="1:2" x14ac:dyDescent="0.25">
      <c r="A27" s="18" t="s">
        <v>7</v>
      </c>
      <c r="B27" s="76"/>
    </row>
    <row r="28" spans="1:2" x14ac:dyDescent="0.25">
      <c r="A28" s="18" t="s">
        <v>8</v>
      </c>
      <c r="B28" s="76" t="s">
        <v>305</v>
      </c>
    </row>
    <row r="29" spans="1:2" x14ac:dyDescent="0.25">
      <c r="A29" s="18" t="s">
        <v>9</v>
      </c>
      <c r="B29" s="76">
        <v>77805</v>
      </c>
    </row>
    <row r="30" spans="1:2" x14ac:dyDescent="0.25">
      <c r="A30" s="18" t="s">
        <v>10</v>
      </c>
      <c r="B30" s="76" t="s">
        <v>306</v>
      </c>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24" priority="5">
      <formula>$B$25="Yes"</formula>
    </cfRule>
  </conditionalFormatting>
  <conditionalFormatting sqref="B6">
    <cfRule type="expression" dxfId="23" priority="3">
      <formula>$B$5="Other"</formula>
    </cfRule>
    <cfRule type="expression" dxfId="22" priority="4">
      <formula>$B$5="(select)"</formula>
    </cfRule>
  </conditionalFormatting>
  <conditionalFormatting sqref="B9">
    <cfRule type="expression" dxfId="21" priority="1">
      <formula>$B$8=""</formula>
    </cfRule>
    <cfRule type="cellIs" dxfId="20"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zoomScale="70" zoomScaleNormal="70" workbookViewId="0">
      <pane xSplit="1" ySplit="9" topLeftCell="B35" activePane="bottomRight" state="frozen"/>
      <selection pane="topRight" activeCell="B1" sqref="B1"/>
      <selection pane="bottomLeft" activeCell="A10" sqref="A10"/>
      <selection pane="bottomRight" activeCell="P16" sqref="P16"/>
    </sheetView>
  </sheetViews>
  <sheetFormatPr defaultColWidth="0" defaultRowHeight="15.75" zeroHeight="1" x14ac:dyDescent="0.25"/>
  <cols>
    <col min="1" max="1" width="42.710937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7.28515625" style="5" customWidth="1"/>
    <col min="11" max="11" width="69.8554687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City of Bryan, Texas</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2019</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63" x14ac:dyDescent="0.25">
      <c r="A10" s="81" t="s">
        <v>308</v>
      </c>
      <c r="B10" s="82"/>
      <c r="C10" s="83">
        <v>10635000</v>
      </c>
      <c r="D10" s="83">
        <v>2245000</v>
      </c>
      <c r="E10" s="84">
        <v>2380600</v>
      </c>
      <c r="F10" s="85">
        <v>44423</v>
      </c>
      <c r="G10" s="82" t="s">
        <v>12</v>
      </c>
      <c r="H10" s="84">
        <v>11011119.4</v>
      </c>
      <c r="I10" s="84">
        <v>11011119.4</v>
      </c>
      <c r="J10" s="84">
        <f>H10-I10</f>
        <v>0</v>
      </c>
      <c r="K10" s="82" t="s">
        <v>313</v>
      </c>
      <c r="L10" s="82" t="s">
        <v>12</v>
      </c>
      <c r="M10" s="81" t="s">
        <v>45</v>
      </c>
      <c r="N10" s="81" t="s">
        <v>44</v>
      </c>
      <c r="O10" s="82" t="s">
        <v>77</v>
      </c>
      <c r="P10" s="82" t="s">
        <v>77</v>
      </c>
      <c r="Q10" s="82"/>
      <c r="R10" s="86"/>
      <c r="S10" s="86"/>
    </row>
    <row r="11" spans="1:19" s="3" customFormat="1" ht="94.5" x14ac:dyDescent="0.25">
      <c r="A11" s="86" t="s">
        <v>309</v>
      </c>
      <c r="B11" s="86"/>
      <c r="C11" s="83">
        <v>27685000</v>
      </c>
      <c r="D11" s="83">
        <v>14620000</v>
      </c>
      <c r="E11" s="84">
        <v>16171300</v>
      </c>
      <c r="F11" s="87">
        <v>46249</v>
      </c>
      <c r="G11" s="82" t="s">
        <v>12</v>
      </c>
      <c r="H11" s="84">
        <v>27811772.399999999</v>
      </c>
      <c r="I11" s="84">
        <v>27811772.399999999</v>
      </c>
      <c r="J11" s="84">
        <f t="shared" ref="J11:J16" si="0">H11-I11</f>
        <v>0</v>
      </c>
      <c r="K11" s="88" t="s">
        <v>314</v>
      </c>
      <c r="L11" s="82" t="s">
        <v>12</v>
      </c>
      <c r="M11" s="81" t="s">
        <v>77</v>
      </c>
      <c r="N11" s="81" t="s">
        <v>44</v>
      </c>
      <c r="O11" s="82" t="s">
        <v>77</v>
      </c>
      <c r="P11" s="82" t="s">
        <v>77</v>
      </c>
      <c r="Q11" s="82"/>
      <c r="R11" s="86"/>
      <c r="S11" s="86"/>
    </row>
    <row r="12" spans="1:19" s="3" customFormat="1" ht="63" x14ac:dyDescent="0.25">
      <c r="A12" s="86" t="s">
        <v>310</v>
      </c>
      <c r="B12" s="86"/>
      <c r="C12" s="83">
        <v>9245000</v>
      </c>
      <c r="D12" s="83">
        <v>6420000</v>
      </c>
      <c r="E12" s="84">
        <v>7569510</v>
      </c>
      <c r="F12" s="87">
        <v>48075</v>
      </c>
      <c r="G12" s="82" t="s">
        <v>12</v>
      </c>
      <c r="H12" s="84">
        <v>9322079.9100000001</v>
      </c>
      <c r="I12" s="84">
        <v>9322079.9100000001</v>
      </c>
      <c r="J12" s="84">
        <f t="shared" si="0"/>
        <v>0</v>
      </c>
      <c r="K12" s="88" t="s">
        <v>315</v>
      </c>
      <c r="L12" s="82" t="s">
        <v>12</v>
      </c>
      <c r="M12" s="81" t="s">
        <v>77</v>
      </c>
      <c r="N12" s="81" t="s">
        <v>44</v>
      </c>
      <c r="O12" s="82" t="s">
        <v>77</v>
      </c>
      <c r="P12" s="82" t="s">
        <v>77</v>
      </c>
      <c r="Q12" s="82"/>
      <c r="R12" s="86"/>
      <c r="S12" s="86"/>
    </row>
    <row r="13" spans="1:19" s="3" customFormat="1" ht="63" x14ac:dyDescent="0.25">
      <c r="A13" s="86" t="s">
        <v>311</v>
      </c>
      <c r="B13" s="86"/>
      <c r="C13" s="83">
        <v>19480000</v>
      </c>
      <c r="D13" s="83">
        <v>10910000</v>
      </c>
      <c r="E13" s="84">
        <v>12094350</v>
      </c>
      <c r="F13" s="87">
        <v>45884</v>
      </c>
      <c r="G13" s="82" t="s">
        <v>12</v>
      </c>
      <c r="H13" s="84">
        <v>20404064.510000002</v>
      </c>
      <c r="I13" s="84">
        <v>20404064.510000002</v>
      </c>
      <c r="J13" s="84">
        <f>H13-I13</f>
        <v>0</v>
      </c>
      <c r="K13" s="88" t="s">
        <v>316</v>
      </c>
      <c r="L13" s="82" t="s">
        <v>12</v>
      </c>
      <c r="M13" s="81" t="s">
        <v>77</v>
      </c>
      <c r="N13" s="81" t="s">
        <v>44</v>
      </c>
      <c r="O13" s="82" t="s">
        <v>77</v>
      </c>
      <c r="P13" s="82" t="s">
        <v>77</v>
      </c>
      <c r="Q13" s="82"/>
      <c r="R13" s="86"/>
      <c r="S13" s="86"/>
    </row>
    <row r="14" spans="1:19" s="3" customFormat="1" ht="63" x14ac:dyDescent="0.25">
      <c r="A14" s="86" t="s">
        <v>312</v>
      </c>
      <c r="B14" s="86"/>
      <c r="C14" s="83">
        <v>7755000</v>
      </c>
      <c r="D14" s="83">
        <v>5550000</v>
      </c>
      <c r="E14" s="84">
        <v>6112600</v>
      </c>
      <c r="F14" s="87">
        <v>46249</v>
      </c>
      <c r="G14" s="82" t="s">
        <v>12</v>
      </c>
      <c r="H14" s="84">
        <v>8127164.9800000004</v>
      </c>
      <c r="I14" s="84">
        <v>8127164.9800000004</v>
      </c>
      <c r="J14" s="84">
        <f>H14-I14</f>
        <v>0</v>
      </c>
      <c r="K14" s="88" t="s">
        <v>317</v>
      </c>
      <c r="L14" s="82" t="s">
        <v>12</v>
      </c>
      <c r="M14" s="81" t="s">
        <v>77</v>
      </c>
      <c r="N14" s="81" t="s">
        <v>44</v>
      </c>
      <c r="O14" s="82" t="s">
        <v>77</v>
      </c>
      <c r="P14" s="82" t="s">
        <v>77</v>
      </c>
      <c r="Q14" s="82"/>
      <c r="R14" s="86"/>
      <c r="S14" s="86"/>
    </row>
    <row r="15" spans="1:19" s="3" customFormat="1" ht="63" x14ac:dyDescent="0.25">
      <c r="A15" s="86" t="s">
        <v>361</v>
      </c>
      <c r="B15" s="86"/>
      <c r="C15" s="83">
        <v>6265000</v>
      </c>
      <c r="D15" s="83">
        <v>5710000</v>
      </c>
      <c r="E15" s="84">
        <v>6746200</v>
      </c>
      <c r="F15" s="87">
        <v>46980</v>
      </c>
      <c r="G15" s="82" t="s">
        <v>12</v>
      </c>
      <c r="H15" s="84">
        <v>6579046.4000000004</v>
      </c>
      <c r="I15" s="84">
        <v>6579046.4000000004</v>
      </c>
      <c r="J15" s="84">
        <f t="shared" si="0"/>
        <v>0</v>
      </c>
      <c r="K15" s="88" t="s">
        <v>362</v>
      </c>
      <c r="L15" s="82" t="s">
        <v>12</v>
      </c>
      <c r="M15" s="81" t="s">
        <v>77</v>
      </c>
      <c r="N15" s="81" t="s">
        <v>44</v>
      </c>
      <c r="O15" s="82" t="s">
        <v>77</v>
      </c>
      <c r="P15" s="82" t="s">
        <v>77</v>
      </c>
      <c r="Q15" s="82"/>
      <c r="R15" s="86"/>
      <c r="S15" s="86"/>
    </row>
    <row r="16" spans="1:19" s="3" customFormat="1" ht="63" x14ac:dyDescent="0.25">
      <c r="A16" s="86" t="s">
        <v>368</v>
      </c>
      <c r="B16" s="86"/>
      <c r="C16" s="83">
        <v>4660000</v>
      </c>
      <c r="D16" s="83">
        <v>4660000</v>
      </c>
      <c r="E16" s="84">
        <f>5406182.08-2</f>
        <v>5406180.0800000001</v>
      </c>
      <c r="F16" s="87">
        <v>47345</v>
      </c>
      <c r="G16" s="82" t="s">
        <v>12</v>
      </c>
      <c r="H16" s="84">
        <v>4981429.47</v>
      </c>
      <c r="I16" s="84">
        <f>+H16</f>
        <v>4981429.47</v>
      </c>
      <c r="J16" s="84">
        <f t="shared" si="0"/>
        <v>0</v>
      </c>
      <c r="K16" s="88" t="s">
        <v>373</v>
      </c>
      <c r="L16" s="82" t="s">
        <v>12</v>
      </c>
      <c r="M16" s="81" t="s">
        <v>77</v>
      </c>
      <c r="N16" s="81" t="s">
        <v>44</v>
      </c>
      <c r="O16" s="82" t="s">
        <v>77</v>
      </c>
      <c r="P16" s="82" t="s">
        <v>77</v>
      </c>
      <c r="Q16" s="82"/>
      <c r="R16" s="86"/>
      <c r="S16" s="86"/>
    </row>
    <row r="17" spans="1:19" s="3" customFormat="1" ht="141.75" x14ac:dyDescent="0.25">
      <c r="A17" s="88" t="s">
        <v>318</v>
      </c>
      <c r="B17" s="86"/>
      <c r="C17" s="83">
        <v>13790000</v>
      </c>
      <c r="D17" s="83">
        <v>8225000</v>
      </c>
      <c r="E17" s="84">
        <v>10363994</v>
      </c>
      <c r="F17" s="87">
        <v>47710</v>
      </c>
      <c r="G17" s="82" t="s">
        <v>12</v>
      </c>
      <c r="H17" s="84">
        <v>13968726.189999999</v>
      </c>
      <c r="I17" s="84">
        <f>H17</f>
        <v>13968726.189999999</v>
      </c>
      <c r="J17" s="84">
        <v>0</v>
      </c>
      <c r="K17" s="88" t="s">
        <v>319</v>
      </c>
      <c r="L17" s="82" t="s">
        <v>12</v>
      </c>
      <c r="M17" s="81" t="s">
        <v>45</v>
      </c>
      <c r="N17" s="81" t="s">
        <v>44</v>
      </c>
      <c r="O17" s="82" t="s">
        <v>77</v>
      </c>
      <c r="P17" s="82" t="s">
        <v>77</v>
      </c>
      <c r="Q17" s="82"/>
      <c r="R17" s="86"/>
      <c r="S17" s="86"/>
    </row>
    <row r="18" spans="1:19" s="3" customFormat="1" ht="63" x14ac:dyDescent="0.25">
      <c r="A18" s="88" t="s">
        <v>320</v>
      </c>
      <c r="B18" s="86" t="s">
        <v>321</v>
      </c>
      <c r="C18" s="83">
        <v>10785000</v>
      </c>
      <c r="D18" s="83">
        <v>2645000</v>
      </c>
      <c r="E18" s="84">
        <v>2852024.68</v>
      </c>
      <c r="F18" s="87">
        <v>44743</v>
      </c>
      <c r="G18" s="82" t="s">
        <v>12</v>
      </c>
      <c r="H18" s="84">
        <v>11387608.300000001</v>
      </c>
      <c r="I18" s="84">
        <v>11387608.300000001</v>
      </c>
      <c r="J18" s="84">
        <f t="shared" ref="J18" si="1">H18-I18</f>
        <v>0</v>
      </c>
      <c r="K18" s="88" t="s">
        <v>322</v>
      </c>
      <c r="L18" s="82" t="s">
        <v>12</v>
      </c>
      <c r="M18" s="81" t="s">
        <v>43</v>
      </c>
      <c r="N18" s="81" t="s">
        <v>44</v>
      </c>
      <c r="O18" s="82" t="s">
        <v>77</v>
      </c>
      <c r="P18" s="82" t="s">
        <v>77</v>
      </c>
      <c r="Q18" s="82"/>
      <c r="R18" s="86"/>
      <c r="S18" s="86"/>
    </row>
    <row r="19" spans="1:19" s="3" customFormat="1" ht="47.25" x14ac:dyDescent="0.25">
      <c r="A19" s="88" t="s">
        <v>323</v>
      </c>
      <c r="B19" s="86" t="s">
        <v>324</v>
      </c>
      <c r="C19" s="83">
        <v>5600000</v>
      </c>
      <c r="D19" s="83">
        <v>4265000</v>
      </c>
      <c r="E19" s="84">
        <v>5667119</v>
      </c>
      <c r="F19" s="87">
        <v>48806</v>
      </c>
      <c r="G19" s="82" t="s">
        <v>12</v>
      </c>
      <c r="H19" s="84">
        <v>5652871.0999999996</v>
      </c>
      <c r="I19" s="84">
        <f>H19-J19</f>
        <v>5652871.0999999996</v>
      </c>
      <c r="J19" s="84">
        <v>0</v>
      </c>
      <c r="K19" s="88" t="s">
        <v>325</v>
      </c>
      <c r="L19" s="82" t="s">
        <v>12</v>
      </c>
      <c r="M19" s="81" t="s">
        <v>77</v>
      </c>
      <c r="N19" s="81" t="s">
        <v>44</v>
      </c>
      <c r="O19" s="82" t="s">
        <v>77</v>
      </c>
      <c r="P19" s="82" t="s">
        <v>77</v>
      </c>
      <c r="Q19" s="82"/>
      <c r="R19" s="86"/>
      <c r="S19" s="86"/>
    </row>
    <row r="20" spans="1:19" s="3" customFormat="1" ht="141.75" x14ac:dyDescent="0.25">
      <c r="A20" s="88" t="s">
        <v>326</v>
      </c>
      <c r="B20" s="88" t="s">
        <v>366</v>
      </c>
      <c r="C20" s="83">
        <v>42615000</v>
      </c>
      <c r="D20" s="83">
        <v>35285000</v>
      </c>
      <c r="E20" s="84">
        <v>49095422</v>
      </c>
      <c r="F20" s="87">
        <v>50997</v>
      </c>
      <c r="G20" s="82" t="s">
        <v>12</v>
      </c>
      <c r="H20" s="84">
        <v>42683738.170000002</v>
      </c>
      <c r="I20" s="84">
        <f>H20</f>
        <v>42683738.170000002</v>
      </c>
      <c r="J20" s="84">
        <v>0</v>
      </c>
      <c r="K20" s="88" t="s">
        <v>327</v>
      </c>
      <c r="L20" s="82" t="s">
        <v>12</v>
      </c>
      <c r="M20" s="81" t="s">
        <v>77</v>
      </c>
      <c r="N20" s="81" t="s">
        <v>44</v>
      </c>
      <c r="O20" s="82" t="s">
        <v>77</v>
      </c>
      <c r="P20" s="82" t="s">
        <v>77</v>
      </c>
      <c r="Q20" s="82"/>
      <c r="R20" s="86"/>
      <c r="S20" s="86"/>
    </row>
    <row r="21" spans="1:19" s="3" customFormat="1" ht="141.75" x14ac:dyDescent="0.25">
      <c r="A21" s="88" t="s">
        <v>328</v>
      </c>
      <c r="B21" s="86"/>
      <c r="C21" s="83">
        <v>10435000</v>
      </c>
      <c r="D21" s="83">
        <v>9010000</v>
      </c>
      <c r="E21" s="84">
        <v>11381750</v>
      </c>
      <c r="F21" s="87">
        <v>49902</v>
      </c>
      <c r="G21" s="82" t="s">
        <v>12</v>
      </c>
      <c r="H21" s="84">
        <v>10919567.43</v>
      </c>
      <c r="I21" s="84">
        <f>+H21-J21</f>
        <v>9434179.1999999993</v>
      </c>
      <c r="J21" s="84">
        <f>890662.22+506788.2+63937.81+24000</f>
        <v>1485388.23</v>
      </c>
      <c r="K21" s="88" t="s">
        <v>329</v>
      </c>
      <c r="L21" s="82" t="s">
        <v>12</v>
      </c>
      <c r="M21" s="81" t="s">
        <v>77</v>
      </c>
      <c r="N21" s="81" t="s">
        <v>44</v>
      </c>
      <c r="O21" s="82" t="s">
        <v>77</v>
      </c>
      <c r="P21" s="82" t="s">
        <v>77</v>
      </c>
      <c r="Q21" s="82"/>
      <c r="R21" s="86"/>
      <c r="S21" s="86"/>
    </row>
    <row r="22" spans="1:19" s="3" customFormat="1" ht="141.75" x14ac:dyDescent="0.25">
      <c r="A22" s="88" t="s">
        <v>363</v>
      </c>
      <c r="B22" s="86"/>
      <c r="C22" s="83">
        <v>11965000</v>
      </c>
      <c r="D22" s="83">
        <v>11670000</v>
      </c>
      <c r="E22" s="84">
        <v>15912363</v>
      </c>
      <c r="F22" s="87">
        <v>50632</v>
      </c>
      <c r="G22" s="82" t="s">
        <v>12</v>
      </c>
      <c r="H22" s="84">
        <v>12324537.779999999</v>
      </c>
      <c r="I22" s="84">
        <f>+H22-J22</f>
        <v>6618284.6399999997</v>
      </c>
      <c r="J22" s="84">
        <f>5613753.14+92500</f>
        <v>5706253.1399999997</v>
      </c>
      <c r="K22" s="88" t="s">
        <v>364</v>
      </c>
      <c r="L22" s="82" t="s">
        <v>12</v>
      </c>
      <c r="M22" s="81" t="s">
        <v>77</v>
      </c>
      <c r="N22" s="81" t="s">
        <v>44</v>
      </c>
      <c r="O22" s="82" t="s">
        <v>77</v>
      </c>
      <c r="P22" s="82" t="s">
        <v>77</v>
      </c>
      <c r="Q22" s="82"/>
      <c r="R22" s="86"/>
      <c r="S22" s="86"/>
    </row>
    <row r="23" spans="1:19" s="3" customFormat="1" ht="47.25" x14ac:dyDescent="0.25">
      <c r="A23" s="86" t="s">
        <v>332</v>
      </c>
      <c r="B23" s="86" t="s">
        <v>333</v>
      </c>
      <c r="C23" s="83">
        <v>5105000</v>
      </c>
      <c r="D23" s="83">
        <v>3245000</v>
      </c>
      <c r="E23" s="84">
        <v>4076238</v>
      </c>
      <c r="F23" s="87">
        <v>47665</v>
      </c>
      <c r="G23" s="82" t="s">
        <v>13</v>
      </c>
      <c r="H23" s="84">
        <v>5126949.43</v>
      </c>
      <c r="I23" s="84">
        <f>+H23-J23</f>
        <v>4922601.01</v>
      </c>
      <c r="J23" s="84">
        <f>159405.42+44943</f>
        <v>204348.42</v>
      </c>
      <c r="K23" s="88" t="s">
        <v>330</v>
      </c>
      <c r="L23" s="82" t="s">
        <v>12</v>
      </c>
      <c r="M23" s="81" t="s">
        <v>43</v>
      </c>
      <c r="N23" s="81" t="s">
        <v>48</v>
      </c>
      <c r="O23" s="82" t="s">
        <v>77</v>
      </c>
      <c r="P23" s="82" t="s">
        <v>77</v>
      </c>
      <c r="Q23" s="82"/>
      <c r="R23" s="86"/>
      <c r="S23" s="86"/>
    </row>
    <row r="24" spans="1:19" s="3" customFormat="1" ht="47.25" x14ac:dyDescent="0.25">
      <c r="A24" s="86" t="s">
        <v>334</v>
      </c>
      <c r="B24" s="86" t="s">
        <v>331</v>
      </c>
      <c r="C24" s="83">
        <v>15685000</v>
      </c>
      <c r="D24" s="83">
        <v>11925000</v>
      </c>
      <c r="E24" s="84">
        <v>13309060</v>
      </c>
      <c r="F24" s="87">
        <v>47665</v>
      </c>
      <c r="G24" s="82" t="s">
        <v>13</v>
      </c>
      <c r="H24" s="84">
        <v>15400098</v>
      </c>
      <c r="I24" s="84">
        <v>15400098</v>
      </c>
      <c r="J24" s="84">
        <f t="shared" ref="J24" si="2">H24-I24</f>
        <v>0</v>
      </c>
      <c r="K24" s="88" t="s">
        <v>335</v>
      </c>
      <c r="L24" s="82" t="s">
        <v>13</v>
      </c>
      <c r="M24" s="81"/>
      <c r="N24" s="81"/>
      <c r="O24" s="82"/>
      <c r="P24" s="82"/>
      <c r="Q24" s="82"/>
      <c r="R24" s="86"/>
      <c r="S24" s="86"/>
    </row>
    <row r="25" spans="1:19" s="3" customFormat="1" ht="78.75" x14ac:dyDescent="0.25">
      <c r="A25" s="88" t="s">
        <v>336</v>
      </c>
      <c r="B25" s="86" t="s">
        <v>333</v>
      </c>
      <c r="C25" s="83">
        <v>4370000</v>
      </c>
      <c r="D25" s="83">
        <v>3850000</v>
      </c>
      <c r="E25" s="84">
        <v>4981969</v>
      </c>
      <c r="F25" s="87">
        <v>49857</v>
      </c>
      <c r="G25" s="82" t="s">
        <v>13</v>
      </c>
      <c r="H25" s="84">
        <v>4501212</v>
      </c>
      <c r="I25" s="84">
        <f>+H25-J25</f>
        <v>2290404.19</v>
      </c>
      <c r="J25" s="84">
        <f>1653845.31+556962.5</f>
        <v>2210807.81</v>
      </c>
      <c r="K25" s="88" t="s">
        <v>337</v>
      </c>
      <c r="L25" s="82" t="s">
        <v>12</v>
      </c>
      <c r="M25" s="81" t="s">
        <v>77</v>
      </c>
      <c r="N25" s="81" t="s">
        <v>46</v>
      </c>
      <c r="O25" s="82" t="s">
        <v>77</v>
      </c>
      <c r="P25" s="82" t="s">
        <v>77</v>
      </c>
      <c r="Q25" s="82"/>
      <c r="R25" s="86"/>
      <c r="S25" s="86"/>
    </row>
    <row r="26" spans="1:19" s="3" customFormat="1" ht="78.75" x14ac:dyDescent="0.25">
      <c r="A26" s="88" t="s">
        <v>338</v>
      </c>
      <c r="B26" s="86" t="s">
        <v>333</v>
      </c>
      <c r="C26" s="83">
        <v>2345000</v>
      </c>
      <c r="D26" s="83">
        <v>2090000</v>
      </c>
      <c r="E26" s="84">
        <v>2676277</v>
      </c>
      <c r="F26" s="87">
        <v>51683</v>
      </c>
      <c r="G26" s="82" t="s">
        <v>13</v>
      </c>
      <c r="H26" s="84">
        <v>2345000</v>
      </c>
      <c r="I26" s="84">
        <f>+H26-J26</f>
        <v>358582.83000000007</v>
      </c>
      <c r="J26" s="84">
        <f>322004+1664413.17</f>
        <v>1986417.17</v>
      </c>
      <c r="K26" s="88" t="s">
        <v>337</v>
      </c>
      <c r="L26" s="82" t="s">
        <v>13</v>
      </c>
      <c r="M26" s="81"/>
      <c r="N26" s="81"/>
      <c r="O26" s="82"/>
      <c r="P26" s="82"/>
      <c r="Q26" s="82"/>
      <c r="R26" s="86"/>
      <c r="S26" s="86"/>
    </row>
    <row r="27" spans="1:19" s="3" customFormat="1" ht="63" x14ac:dyDescent="0.25">
      <c r="A27" s="88" t="s">
        <v>339</v>
      </c>
      <c r="B27" s="86" t="s">
        <v>321</v>
      </c>
      <c r="C27" s="83">
        <v>19900000</v>
      </c>
      <c r="D27" s="83">
        <v>15040000</v>
      </c>
      <c r="E27" s="84">
        <v>18120350</v>
      </c>
      <c r="F27" s="87">
        <v>48396</v>
      </c>
      <c r="G27" s="82" t="s">
        <v>13</v>
      </c>
      <c r="H27" s="84">
        <v>21708122</v>
      </c>
      <c r="I27" s="84">
        <f>H27</f>
        <v>21708122</v>
      </c>
      <c r="J27" s="84">
        <f t="shared" ref="J27" si="3">H27-I27</f>
        <v>0</v>
      </c>
      <c r="K27" s="88" t="s">
        <v>340</v>
      </c>
      <c r="L27" s="82" t="s">
        <v>12</v>
      </c>
      <c r="M27" s="81" t="s">
        <v>77</v>
      </c>
      <c r="N27" s="81" t="s">
        <v>44</v>
      </c>
      <c r="O27" s="82" t="s">
        <v>77</v>
      </c>
      <c r="P27" s="82" t="s">
        <v>77</v>
      </c>
      <c r="Q27" s="82"/>
      <c r="R27" s="86"/>
      <c r="S27" s="86"/>
    </row>
    <row r="28" spans="1:19" s="3" customFormat="1" ht="47.25" x14ac:dyDescent="0.25">
      <c r="A28" s="88" t="s">
        <v>369</v>
      </c>
      <c r="B28" s="86" t="s">
        <v>321</v>
      </c>
      <c r="C28" s="83">
        <v>3150000</v>
      </c>
      <c r="D28" s="83">
        <v>3150000</v>
      </c>
      <c r="E28" s="84">
        <v>3644131.25</v>
      </c>
      <c r="F28" s="87">
        <v>47300</v>
      </c>
      <c r="G28" s="82" t="s">
        <v>13</v>
      </c>
      <c r="H28" s="84">
        <f>3150000+206255.89</f>
        <v>3356255.89</v>
      </c>
      <c r="I28" s="84">
        <f>H28</f>
        <v>3356255.89</v>
      </c>
      <c r="J28" s="84">
        <v>0</v>
      </c>
      <c r="K28" s="88" t="s">
        <v>330</v>
      </c>
      <c r="L28" s="82" t="s">
        <v>12</v>
      </c>
      <c r="M28" s="81" t="s">
        <v>43</v>
      </c>
      <c r="N28" s="81" t="s">
        <v>40</v>
      </c>
      <c r="O28" s="82" t="s">
        <v>77</v>
      </c>
      <c r="P28" s="82" t="s">
        <v>77</v>
      </c>
      <c r="Q28" s="82"/>
      <c r="R28" s="86"/>
      <c r="S28" s="86"/>
    </row>
    <row r="29" spans="1:19" s="3" customFormat="1" ht="47.25" x14ac:dyDescent="0.25">
      <c r="A29" s="86" t="s">
        <v>341</v>
      </c>
      <c r="B29" s="86" t="s">
        <v>324</v>
      </c>
      <c r="C29" s="83">
        <v>3045000</v>
      </c>
      <c r="D29" s="83">
        <v>680000</v>
      </c>
      <c r="E29" s="84">
        <v>721000</v>
      </c>
      <c r="F29" s="87">
        <v>44378</v>
      </c>
      <c r="G29" s="82" t="s">
        <v>13</v>
      </c>
      <c r="H29" s="84">
        <v>3115081.8</v>
      </c>
      <c r="I29" s="84">
        <f>H29</f>
        <v>3115081.8</v>
      </c>
      <c r="J29" s="84">
        <f t="shared" ref="J29:J30" si="4">H29-I29</f>
        <v>0</v>
      </c>
      <c r="K29" s="88" t="s">
        <v>342</v>
      </c>
      <c r="L29" s="82" t="s">
        <v>12</v>
      </c>
      <c r="M29" s="81" t="s">
        <v>77</v>
      </c>
      <c r="N29" s="81" t="s">
        <v>46</v>
      </c>
      <c r="O29" s="82" t="s">
        <v>46</v>
      </c>
      <c r="P29" s="82" t="s">
        <v>77</v>
      </c>
      <c r="Q29" s="82"/>
      <c r="R29" s="86"/>
      <c r="S29" s="86"/>
    </row>
    <row r="30" spans="1:19" s="3" customFormat="1" ht="63" x14ac:dyDescent="0.25">
      <c r="A30" s="86" t="s">
        <v>343</v>
      </c>
      <c r="B30" s="86" t="s">
        <v>324</v>
      </c>
      <c r="C30" s="83">
        <v>65675000</v>
      </c>
      <c r="D30" s="83">
        <v>36625000</v>
      </c>
      <c r="E30" s="84">
        <v>52493225</v>
      </c>
      <c r="F30" s="87">
        <v>50222</v>
      </c>
      <c r="G30" s="82" t="s">
        <v>13</v>
      </c>
      <c r="H30" s="84">
        <v>70588679.849999994</v>
      </c>
      <c r="I30" s="84">
        <f>H30</f>
        <v>70588679.849999994</v>
      </c>
      <c r="J30" s="84">
        <f t="shared" si="4"/>
        <v>0</v>
      </c>
      <c r="K30" s="88" t="s">
        <v>344</v>
      </c>
      <c r="L30" s="82" t="s">
        <v>12</v>
      </c>
      <c r="M30" s="81" t="s">
        <v>77</v>
      </c>
      <c r="N30" s="81" t="s">
        <v>48</v>
      </c>
      <c r="O30" s="82" t="s">
        <v>46</v>
      </c>
      <c r="P30" s="82" t="s">
        <v>77</v>
      </c>
      <c r="Q30" s="82"/>
      <c r="R30" s="86"/>
      <c r="S30" s="86"/>
    </row>
    <row r="31" spans="1:19" s="3" customFormat="1" ht="157.5" x14ac:dyDescent="0.25">
      <c r="A31" s="86" t="s">
        <v>345</v>
      </c>
      <c r="B31" s="86" t="s">
        <v>324</v>
      </c>
      <c r="C31" s="83">
        <v>71435000</v>
      </c>
      <c r="D31" s="83">
        <v>68720000</v>
      </c>
      <c r="E31" s="84">
        <v>104411500</v>
      </c>
      <c r="F31" s="87">
        <v>51683</v>
      </c>
      <c r="G31" s="82" t="s">
        <v>13</v>
      </c>
      <c r="H31" s="84">
        <v>82623854.650000006</v>
      </c>
      <c r="I31" s="84">
        <f>H31-J31</f>
        <v>82623854.650000006</v>
      </c>
      <c r="J31" s="84">
        <v>0</v>
      </c>
      <c r="K31" s="88" t="s">
        <v>346</v>
      </c>
      <c r="L31" s="82" t="s">
        <v>12</v>
      </c>
      <c r="M31" s="81" t="s">
        <v>77</v>
      </c>
      <c r="N31" s="81" t="s">
        <v>48</v>
      </c>
      <c r="O31" s="82" t="s">
        <v>46</v>
      </c>
      <c r="P31" s="82" t="s">
        <v>77</v>
      </c>
      <c r="Q31" s="82"/>
      <c r="R31" s="86"/>
      <c r="S31" s="86"/>
    </row>
    <row r="32" spans="1:19" s="3" customFormat="1" ht="157.5" x14ac:dyDescent="0.25">
      <c r="A32" s="86" t="s">
        <v>370</v>
      </c>
      <c r="B32" s="86" t="s">
        <v>324</v>
      </c>
      <c r="C32" s="83">
        <v>40590000</v>
      </c>
      <c r="D32" s="83">
        <v>40590000</v>
      </c>
      <c r="E32" s="84">
        <v>67726300</v>
      </c>
      <c r="F32" s="87">
        <v>52413</v>
      </c>
      <c r="G32" s="82" t="s">
        <v>13</v>
      </c>
      <c r="H32" s="84">
        <v>41950000</v>
      </c>
      <c r="I32" s="84">
        <f>H32-J32</f>
        <v>1814369</v>
      </c>
      <c r="J32" s="84">
        <v>40135631</v>
      </c>
      <c r="K32" s="88" t="s">
        <v>348</v>
      </c>
      <c r="L32" s="82" t="s">
        <v>12</v>
      </c>
      <c r="M32" s="81" t="s">
        <v>77</v>
      </c>
      <c r="N32" s="81" t="s">
        <v>48</v>
      </c>
      <c r="O32" s="82" t="s">
        <v>46</v>
      </c>
      <c r="P32" s="82" t="s">
        <v>77</v>
      </c>
      <c r="Q32" s="82"/>
      <c r="R32" s="86"/>
      <c r="S32" s="86"/>
    </row>
    <row r="33" spans="1:19" s="3" customFormat="1" ht="157.5" x14ac:dyDescent="0.25">
      <c r="A33" s="86" t="s">
        <v>347</v>
      </c>
      <c r="B33" s="86" t="s">
        <v>324</v>
      </c>
      <c r="C33" s="83">
        <v>15770000</v>
      </c>
      <c r="D33" s="83">
        <v>14455000</v>
      </c>
      <c r="E33" s="84">
        <v>20456900</v>
      </c>
      <c r="F33" s="87">
        <v>51683</v>
      </c>
      <c r="G33" s="82" t="s">
        <v>13</v>
      </c>
      <c r="H33" s="84">
        <v>17180560.5</v>
      </c>
      <c r="I33" s="84">
        <f>H33-J33</f>
        <v>17180560.5</v>
      </c>
      <c r="J33" s="84">
        <v>0</v>
      </c>
      <c r="K33" s="88" t="s">
        <v>348</v>
      </c>
      <c r="L33" s="82" t="s">
        <v>12</v>
      </c>
      <c r="M33" s="81" t="s">
        <v>77</v>
      </c>
      <c r="N33" s="81" t="s">
        <v>46</v>
      </c>
      <c r="O33" s="82" t="s">
        <v>46</v>
      </c>
      <c r="P33" s="82" t="s">
        <v>77</v>
      </c>
      <c r="Q33" s="82"/>
      <c r="R33" s="86"/>
      <c r="S33" s="86"/>
    </row>
    <row r="34" spans="1:19" s="3" customFormat="1" ht="63" x14ac:dyDescent="0.25">
      <c r="A34" s="86" t="s">
        <v>349</v>
      </c>
      <c r="B34" s="86" t="s">
        <v>324</v>
      </c>
      <c r="C34" s="83">
        <v>57225000</v>
      </c>
      <c r="D34" s="83">
        <v>52115000</v>
      </c>
      <c r="E34" s="84">
        <v>70529819</v>
      </c>
      <c r="F34" s="87">
        <v>49126</v>
      </c>
      <c r="G34" s="82" t="s">
        <v>13</v>
      </c>
      <c r="H34" s="84">
        <v>69063020.700000003</v>
      </c>
      <c r="I34" s="84">
        <f>H34-J34</f>
        <v>69063020.700000003</v>
      </c>
      <c r="J34" s="84">
        <v>0</v>
      </c>
      <c r="K34" s="88" t="s">
        <v>350</v>
      </c>
      <c r="L34" s="82" t="s">
        <v>12</v>
      </c>
      <c r="M34" s="81" t="s">
        <v>77</v>
      </c>
      <c r="N34" s="81" t="s">
        <v>48</v>
      </c>
      <c r="O34" s="82" t="s">
        <v>46</v>
      </c>
      <c r="P34" s="82" t="s">
        <v>77</v>
      </c>
      <c r="Q34" s="82"/>
      <c r="R34" s="86"/>
      <c r="S34" s="86"/>
    </row>
    <row r="35" spans="1:19" s="3" customFormat="1" ht="147.75" customHeight="1" x14ac:dyDescent="0.25">
      <c r="A35" s="86" t="s">
        <v>371</v>
      </c>
      <c r="B35" s="86" t="s">
        <v>324</v>
      </c>
      <c r="C35" s="83">
        <v>17320000</v>
      </c>
      <c r="D35" s="83">
        <v>17320000</v>
      </c>
      <c r="E35" s="84">
        <v>27670200</v>
      </c>
      <c r="F35" s="87">
        <v>15888</v>
      </c>
      <c r="G35" s="82" t="s">
        <v>13</v>
      </c>
      <c r="H35" s="84">
        <v>17700000</v>
      </c>
      <c r="I35" s="84">
        <f>H35-J35</f>
        <v>6113559</v>
      </c>
      <c r="J35" s="84">
        <v>11586441</v>
      </c>
      <c r="K35" s="88" t="s">
        <v>372</v>
      </c>
      <c r="L35" s="82" t="s">
        <v>12</v>
      </c>
      <c r="M35" s="81" t="s">
        <v>77</v>
      </c>
      <c r="N35" s="81" t="s">
        <v>46</v>
      </c>
      <c r="O35" s="82" t="s">
        <v>46</v>
      </c>
      <c r="P35" s="82" t="s">
        <v>77</v>
      </c>
      <c r="Q35" s="82"/>
      <c r="R35" s="86"/>
      <c r="S35" s="86"/>
    </row>
    <row r="36" spans="1:19" s="3" customFormat="1" x14ac:dyDescent="0.25">
      <c r="A36" s="86" t="s">
        <v>351</v>
      </c>
      <c r="B36" s="86" t="s">
        <v>352</v>
      </c>
      <c r="C36" s="83">
        <v>0</v>
      </c>
      <c r="D36" s="83">
        <v>0</v>
      </c>
      <c r="E36" s="84">
        <v>0</v>
      </c>
      <c r="F36" s="87" t="s">
        <v>271</v>
      </c>
      <c r="G36" s="82" t="s">
        <v>13</v>
      </c>
      <c r="H36" s="84">
        <v>0</v>
      </c>
      <c r="I36" s="84">
        <v>0</v>
      </c>
      <c r="J36" s="84">
        <f t="shared" ref="J36:J39" si="5">H36-I36</f>
        <v>0</v>
      </c>
      <c r="K36" s="86" t="s">
        <v>353</v>
      </c>
      <c r="L36" s="82" t="s">
        <v>13</v>
      </c>
      <c r="M36" s="81"/>
      <c r="N36" s="81"/>
      <c r="O36" s="82"/>
      <c r="P36" s="82"/>
      <c r="Q36" s="82"/>
      <c r="R36" s="86"/>
      <c r="S36" s="86" t="s">
        <v>354</v>
      </c>
    </row>
    <row r="37" spans="1:19" s="3" customFormat="1" x14ac:dyDescent="0.25">
      <c r="A37" s="86" t="s">
        <v>351</v>
      </c>
      <c r="B37" s="86" t="s">
        <v>355</v>
      </c>
      <c r="C37" s="83">
        <v>0</v>
      </c>
      <c r="D37" s="83">
        <v>0</v>
      </c>
      <c r="E37" s="84">
        <v>0</v>
      </c>
      <c r="F37" s="87" t="s">
        <v>271</v>
      </c>
      <c r="G37" s="82" t="s">
        <v>13</v>
      </c>
      <c r="H37" s="84">
        <v>0</v>
      </c>
      <c r="I37" s="84">
        <v>0</v>
      </c>
      <c r="J37" s="84">
        <f t="shared" si="5"/>
        <v>0</v>
      </c>
      <c r="K37" s="86" t="s">
        <v>353</v>
      </c>
      <c r="L37" s="82" t="s">
        <v>13</v>
      </c>
      <c r="M37" s="81"/>
      <c r="N37" s="81"/>
      <c r="O37" s="82"/>
      <c r="P37" s="82"/>
      <c r="Q37" s="82"/>
      <c r="R37" s="86"/>
      <c r="S37" s="86" t="s">
        <v>356</v>
      </c>
    </row>
    <row r="38" spans="1:19" s="3" customFormat="1" x14ac:dyDescent="0.25">
      <c r="A38" s="86" t="s">
        <v>351</v>
      </c>
      <c r="B38" s="86" t="s">
        <v>357</v>
      </c>
      <c r="C38" s="83">
        <v>0</v>
      </c>
      <c r="D38" s="83">
        <v>0</v>
      </c>
      <c r="E38" s="84">
        <v>0</v>
      </c>
      <c r="F38" s="87" t="s">
        <v>271</v>
      </c>
      <c r="G38" s="82" t="s">
        <v>13</v>
      </c>
      <c r="H38" s="84">
        <v>0</v>
      </c>
      <c r="I38" s="84">
        <v>0</v>
      </c>
      <c r="J38" s="84">
        <f t="shared" si="5"/>
        <v>0</v>
      </c>
      <c r="K38" s="86" t="s">
        <v>353</v>
      </c>
      <c r="L38" s="82" t="s">
        <v>13</v>
      </c>
      <c r="M38" s="81"/>
      <c r="N38" s="81"/>
      <c r="O38" s="82"/>
      <c r="P38" s="82"/>
      <c r="Q38" s="82"/>
      <c r="R38" s="86"/>
      <c r="S38" s="86" t="s">
        <v>358</v>
      </c>
    </row>
    <row r="39" spans="1:19" s="3" customFormat="1" x14ac:dyDescent="0.25">
      <c r="A39" s="86" t="s">
        <v>351</v>
      </c>
      <c r="B39" s="86" t="s">
        <v>359</v>
      </c>
      <c r="C39" s="83">
        <v>0</v>
      </c>
      <c r="D39" s="83">
        <v>0</v>
      </c>
      <c r="E39" s="84">
        <v>0</v>
      </c>
      <c r="F39" s="87" t="s">
        <v>271</v>
      </c>
      <c r="G39" s="82" t="s">
        <v>13</v>
      </c>
      <c r="H39" s="84">
        <v>0</v>
      </c>
      <c r="I39" s="84">
        <v>0</v>
      </c>
      <c r="J39" s="84">
        <f t="shared" si="5"/>
        <v>0</v>
      </c>
      <c r="K39" s="86" t="s">
        <v>353</v>
      </c>
      <c r="L39" s="82" t="s">
        <v>13</v>
      </c>
      <c r="M39" s="81"/>
      <c r="N39" s="81"/>
      <c r="O39" s="82"/>
      <c r="P39" s="82"/>
      <c r="Q39" s="82"/>
      <c r="R39" s="86"/>
      <c r="S39" s="86" t="s">
        <v>360</v>
      </c>
    </row>
    <row r="40" spans="1:19" s="3" customFormat="1" x14ac:dyDescent="0.25">
      <c r="A40" s="86"/>
      <c r="B40" s="86"/>
      <c r="C40" s="83">
        <v>0</v>
      </c>
      <c r="D40" s="83">
        <v>0</v>
      </c>
      <c r="E40" s="84">
        <v>0</v>
      </c>
      <c r="F40" s="87"/>
      <c r="G40" s="82"/>
      <c r="H40" s="84">
        <v>0</v>
      </c>
      <c r="I40" s="84">
        <v>0</v>
      </c>
      <c r="J40" s="84">
        <f t="shared" ref="J40:J42" si="6">H40-I40</f>
        <v>0</v>
      </c>
      <c r="K40" s="86"/>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6"/>
        <v>0</v>
      </c>
      <c r="K41" s="86"/>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6"/>
        <v>0</v>
      </c>
      <c r="K42" s="86"/>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ref="J43:J61" si="7">H43-I43</f>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7"/>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7"/>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7"/>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7"/>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7"/>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7"/>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7"/>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7"/>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7"/>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7"/>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7"/>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7"/>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7"/>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7"/>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7"/>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7"/>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7"/>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7"/>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8">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8"/>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8"/>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8"/>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8"/>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8"/>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8"/>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8"/>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8"/>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8"/>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8"/>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8"/>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8"/>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8"/>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8"/>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8"/>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8"/>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8"/>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8"/>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8"/>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8"/>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8"/>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8"/>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8"/>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8"/>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8"/>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8"/>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8"/>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8"/>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8"/>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8"/>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8"/>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8"/>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8"/>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8"/>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8"/>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8"/>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8"/>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8"/>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8"/>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8"/>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8"/>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8"/>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8"/>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8"/>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8"/>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8"/>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8"/>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8"/>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40:Q61">
    <cfRule type="expression" dxfId="19" priority="22">
      <formula>$L40="No"</formula>
    </cfRule>
  </conditionalFormatting>
  <conditionalFormatting sqref="M62:Q110">
    <cfRule type="expression" dxfId="18" priority="19">
      <formula>$L62="No"</formula>
    </cfRule>
  </conditionalFormatting>
  <conditionalFormatting sqref="M10:Q42">
    <cfRule type="expression" dxfId="17" priority="17">
      <formula>$L10="No"</formula>
    </cfRule>
  </conditionalFormatting>
  <conditionalFormatting sqref="A10">
    <cfRule type="containsText" dxfId="16" priority="16" operator="containsText" text="No Reportable Debt">
      <formula>NOT(ISERROR(SEARCH("No Reportable Debt",A10)))</formula>
    </cfRule>
  </conditionalFormatting>
  <conditionalFormatting sqref="M29:Q29">
    <cfRule type="expression" dxfId="15" priority="15">
      <formula>$L29="No"</formula>
    </cfRule>
  </conditionalFormatting>
  <conditionalFormatting sqref="M28:Q28">
    <cfRule type="expression" dxfId="14" priority="14">
      <formula>$L28="No"</formula>
    </cfRule>
  </conditionalFormatting>
  <conditionalFormatting sqref="M29:Q29">
    <cfRule type="expression" dxfId="13" priority="12">
      <formula>$L29="No"</formula>
    </cfRule>
  </conditionalFormatting>
  <conditionalFormatting sqref="M32:Q32">
    <cfRule type="expression" dxfId="12" priority="11">
      <formula>$L32="No"</formula>
    </cfRule>
  </conditionalFormatting>
  <conditionalFormatting sqref="M30:Q30">
    <cfRule type="expression" dxfId="11" priority="10">
      <formula>$L30="No"</formula>
    </cfRule>
  </conditionalFormatting>
  <conditionalFormatting sqref="M27:Q27">
    <cfRule type="expression" dxfId="10" priority="9">
      <formula>$L27="No"</formula>
    </cfRule>
  </conditionalFormatting>
  <conditionalFormatting sqref="M26:Q26">
    <cfRule type="expression" dxfId="9" priority="8">
      <formula>$L26="No"</formula>
    </cfRule>
  </conditionalFormatting>
  <conditionalFormatting sqref="M27:Q27">
    <cfRule type="expression" dxfId="8" priority="7">
      <formula>$L27="No"</formula>
    </cfRule>
  </conditionalFormatting>
  <conditionalFormatting sqref="M28:Q28">
    <cfRule type="expression" dxfId="7" priority="6">
      <formula>$L28="No"</formula>
    </cfRule>
  </conditionalFormatting>
  <conditionalFormatting sqref="M36:Q39">
    <cfRule type="expression" dxfId="6" priority="5">
      <formula>$L36="No"</formula>
    </cfRule>
  </conditionalFormatting>
  <conditionalFormatting sqref="M29:Q29">
    <cfRule type="expression" dxfId="5" priority="4">
      <formula>$L29="No"</formula>
    </cfRule>
  </conditionalFormatting>
  <conditionalFormatting sqref="M31:Q31">
    <cfRule type="expression" dxfId="4" priority="3">
      <formula>$L31="No"</formula>
    </cfRule>
  </conditionalFormatting>
  <conditionalFormatting sqref="M29:Q29">
    <cfRule type="expression" dxfId="3" priority="2">
      <formula>$L29="No"</formula>
    </cfRule>
  </conditionalFormatting>
  <conditionalFormatting sqref="M33:Q33">
    <cfRule type="expression" dxfId="2" priority="1">
      <formula>$L33="No"</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25"/>
  <sheetViews>
    <sheetView zoomScale="85" zoomScaleNormal="85" workbookViewId="0">
      <selection activeCell="B12" sqref="B12"/>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City of Bryan, Texas</v>
      </c>
      <c r="C3" s="1"/>
      <c r="D3" s="1"/>
      <c r="E3" s="1"/>
      <c r="F3" s="1"/>
      <c r="H3" s="1"/>
      <c r="I3" s="1"/>
      <c r="J3" s="1"/>
      <c r="K3" s="1"/>
    </row>
    <row r="4" spans="1:11" x14ac:dyDescent="0.25">
      <c r="A4" s="14" t="s">
        <v>2</v>
      </c>
      <c r="B4" s="75">
        <f>IF(OR('1 - Contact Information'!B7="",'1 - Contact Information'!B7="(select)"),"",'1 - Contact Information'!B7)</f>
        <v>2019</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f>SUM('2 - Individual Debt Obligations'!C:C)+13050000</f>
        <v>515580000</v>
      </c>
    </row>
    <row r="11" spans="1:11" x14ac:dyDescent="0.25">
      <c r="A11" s="58" t="s">
        <v>81</v>
      </c>
      <c r="B11" s="89">
        <f>SUM('2 - Individual Debt Obligations'!D:D)</f>
        <v>391020000</v>
      </c>
    </row>
    <row r="12" spans="1:11" ht="31.5" x14ac:dyDescent="0.25">
      <c r="A12" s="58" t="s">
        <v>82</v>
      </c>
      <c r="B12" s="89">
        <f>SUM('2 - Individual Debt Obligations'!E:E)</f>
        <v>542570382.00999999</v>
      </c>
    </row>
    <row r="13" spans="1:11" x14ac:dyDescent="0.25">
      <c r="A13" s="21"/>
      <c r="B13" s="21"/>
    </row>
    <row r="14" spans="1:11" ht="31.5" x14ac:dyDescent="0.25">
      <c r="A14" s="28" t="s">
        <v>224</v>
      </c>
      <c r="B14" s="29"/>
    </row>
    <row r="15" spans="1:11" x14ac:dyDescent="0.25">
      <c r="A15" s="57" t="s">
        <v>83</v>
      </c>
      <c r="B15" s="89">
        <f>SUM('2 - Individual Debt Obligations'!C10:C22)</f>
        <v>180915000</v>
      </c>
    </row>
    <row r="16" spans="1:11" ht="31.5" x14ac:dyDescent="0.25">
      <c r="A16" s="58" t="s">
        <v>84</v>
      </c>
      <c r="B16" s="89">
        <f>SUM('2 - Individual Debt Obligations'!D10:D22)</f>
        <v>121215000</v>
      </c>
    </row>
    <row r="17" spans="1:2" ht="31.5" x14ac:dyDescent="0.25">
      <c r="A17" s="58" t="s">
        <v>85</v>
      </c>
      <c r="B17" s="89">
        <f>SUM('2 - Individual Debt Obligations'!E10:E22)</f>
        <v>151753412.75999999</v>
      </c>
    </row>
    <row r="18" spans="1:2" x14ac:dyDescent="0.25">
      <c r="A18" s="21"/>
      <c r="B18" s="21"/>
    </row>
    <row r="19" spans="1:2" ht="31.5" x14ac:dyDescent="0.25">
      <c r="A19" s="28" t="s">
        <v>223</v>
      </c>
      <c r="B19" s="31"/>
    </row>
    <row r="20" spans="1:2" x14ac:dyDescent="0.25">
      <c r="A20" s="57" t="s">
        <v>290</v>
      </c>
      <c r="B20" s="91">
        <v>84021</v>
      </c>
    </row>
    <row r="21" spans="1:2" ht="47.25" x14ac:dyDescent="0.25">
      <c r="A21" s="57" t="s">
        <v>291</v>
      </c>
      <c r="B21" s="92" t="s">
        <v>365</v>
      </c>
    </row>
    <row r="22" spans="1:2" ht="31.5" customHeight="1" x14ac:dyDescent="0.25">
      <c r="A22" s="57" t="s">
        <v>86</v>
      </c>
      <c r="B22" s="89">
        <f>+B15/B20</f>
        <v>2153.2116970757311</v>
      </c>
    </row>
    <row r="23" spans="1:2" ht="31.5" x14ac:dyDescent="0.25">
      <c r="A23" s="58" t="s">
        <v>87</v>
      </c>
      <c r="B23" s="90">
        <f>+B16/B20</f>
        <v>1442.6750455243332</v>
      </c>
    </row>
    <row r="24" spans="1:2" ht="47.25" customHeight="1" x14ac:dyDescent="0.25">
      <c r="A24" s="58" t="s">
        <v>88</v>
      </c>
      <c r="B24" s="90">
        <f>+B17/B20</f>
        <v>1806.136712964616</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78.75"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zoomScale="85" zoomScaleNormal="85" workbookViewId="0">
      <selection activeCell="C21" sqref="C21"/>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Kenney, Alicia</cp:lastModifiedBy>
  <cp:lastPrinted>2019-03-18T13:16:17Z</cp:lastPrinted>
  <dcterms:created xsi:type="dcterms:W3CDTF">2017-01-13T17:49:37Z</dcterms:created>
  <dcterms:modified xsi:type="dcterms:W3CDTF">2020-03-23T18:42:08Z</dcterms:modified>
</cp:coreProperties>
</file>